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20490" windowHeight="7695" tabRatio="712" activeTab="1"/>
  </bookViews>
  <sheets>
    <sheet name="Itinerário III - Ibiraiaras" sheetId="1" r:id="rId1"/>
    <sheet name="Itinerário VI - Ibiraiaras" sheetId="2" r:id="rId2"/>
  </sheets>
  <definedNames>
    <definedName name="LO25" localSheetId="1">'Itinerário VI - Ibiraiaras'!$A$1</definedName>
    <definedName name="LO25">#REF!</definedName>
  </definedNames>
  <calcPr fullCalcOnLoad="1"/>
</workbook>
</file>

<file path=xl/sharedStrings.xml><?xml version="1.0" encoding="utf-8"?>
<sst xmlns="http://schemas.openxmlformats.org/spreadsheetml/2006/main" count="129" uniqueCount="60">
  <si>
    <t>TURNO</t>
  </si>
  <si>
    <t>ALUNOS</t>
  </si>
  <si>
    <t>TOTAL</t>
  </si>
  <si>
    <t>Km s/ pavimentação</t>
  </si>
  <si>
    <t>Km total</t>
  </si>
  <si>
    <t>Veículo</t>
  </si>
  <si>
    <t>R$ combustível</t>
  </si>
  <si>
    <t>Km/litro</t>
  </si>
  <si>
    <t>Relação combustível/manutenção</t>
  </si>
  <si>
    <t>Média de dias letivos</t>
  </si>
  <si>
    <t>CUSTO VARIÁVEL</t>
  </si>
  <si>
    <t>COMBUSTÍVEL</t>
  </si>
  <si>
    <t>MANUTENÇÃO</t>
  </si>
  <si>
    <t>SEGURO ALUNOS</t>
  </si>
  <si>
    <t>SIMPLES</t>
  </si>
  <si>
    <t>ISSQN</t>
  </si>
  <si>
    <t>IMPOSTOS</t>
  </si>
  <si>
    <t>CUSTO FIXO</t>
  </si>
  <si>
    <t>IPVA</t>
  </si>
  <si>
    <t>LICENCIAMENTO</t>
  </si>
  <si>
    <t>FINANCEIRA</t>
  </si>
  <si>
    <t>DEPRECIAÇÃO</t>
  </si>
  <si>
    <t>SEGURO TOTAL</t>
  </si>
  <si>
    <t>MOTORISTA</t>
  </si>
  <si>
    <t>SALÁRIO</t>
  </si>
  <si>
    <t>FGTS</t>
  </si>
  <si>
    <t>EXTRA</t>
  </si>
  <si>
    <t>PREÇO</t>
  </si>
  <si>
    <t>TAXA USO VEÍC</t>
  </si>
  <si>
    <t>RETORNO INVESTIMENTO</t>
  </si>
  <si>
    <t>LUCRO</t>
  </si>
  <si>
    <t>LUCRO MÊS</t>
  </si>
  <si>
    <t>FIXO MENSAL</t>
  </si>
  <si>
    <t>COMB</t>
  </si>
  <si>
    <t>MANUT</t>
  </si>
  <si>
    <t>OUTROS</t>
  </si>
  <si>
    <t>MOTORIS</t>
  </si>
  <si>
    <t>DEFINIÇÃO DO PREÇO</t>
  </si>
  <si>
    <t>Tempo conduzindo o veículo</t>
  </si>
  <si>
    <t>Mensal</t>
  </si>
  <si>
    <t>Viagem</t>
  </si>
  <si>
    <t>Tempo total (horas)</t>
  </si>
  <si>
    <t>km pavimentado</t>
  </si>
  <si>
    <t>PREÇO/Km Simples</t>
  </si>
  <si>
    <t>PREÇO/Km TOTAL</t>
  </si>
  <si>
    <t>PREÇO / %</t>
  </si>
  <si>
    <t>VISTORIAS</t>
  </si>
  <si>
    <t xml:space="preserve">R$ seguro / aluno/mês </t>
  </si>
  <si>
    <t>Férias 11,11</t>
  </si>
  <si>
    <t>13 S. 8,33</t>
  </si>
  <si>
    <t>Valor máximo por Km rodado:</t>
  </si>
  <si>
    <t>Veículo com no mínimo 20 lugares</t>
  </si>
  <si>
    <t>¹Sem Pavimentação</t>
  </si>
  <si>
    <t>R$ Veículo no máximo 20 anos de uso</t>
  </si>
  <si>
    <t>SEGURO OBRIG. DPVAT</t>
  </si>
  <si>
    <t>CUSTOS ADMINISTRATIVOS</t>
  </si>
  <si>
    <t>QUANT. DE MOTORISTAS</t>
  </si>
  <si>
    <t>Itinerário III</t>
  </si>
  <si>
    <t>Itinerário VI</t>
  </si>
  <si>
    <t>Pregão Presencial 07/2020 - ANEXO IX</t>
  </si>
</sst>
</file>

<file path=xl/styles.xml><?xml version="1.0" encoding="utf-8"?>
<styleSheet xmlns="http://schemas.openxmlformats.org/spreadsheetml/2006/main">
  <numFmts count="4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R$&quot;\ #,##0;\-&quot;R$&quot;\ #,##0"/>
    <numFmt numFmtId="173" formatCode="&quot;R$&quot;\ #,##0;[Red]\-&quot;R$&quot;\ #,##0"/>
    <numFmt numFmtId="174" formatCode="&quot;R$&quot;\ #,##0.00;\-&quot;R$&quot;\ #,##0.00"/>
    <numFmt numFmtId="175" formatCode="&quot;R$&quot;\ #,##0.00;[Red]\-&quot;R$&quot;\ #,##0.00"/>
    <numFmt numFmtId="176" formatCode="_-&quot;R$&quot;\ * #,##0_-;\-&quot;R$&quot;\ * #,##0_-;_-&quot;R$&quot;\ * &quot;-&quot;_-;_-@_-"/>
    <numFmt numFmtId="177" formatCode="_-&quot;R$&quot;\ * #,##0.00_-;\-&quot;R$&quot;\ * #,##0.00_-;_-&quot;R$&quot;\ * &quot;-&quot;??_-;_-@_-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* #,##0_);_(* \(#,##0\);_(* &quot;-&quot;_);_(@_)"/>
    <numFmt numFmtId="184" formatCode="_(&quot;R$ &quot;* #,##0.00_);_(&quot;R$ &quot;* \(#,##0.00\);_(&quot;R$ &quot;* &quot;-&quot;??_);_(@_)"/>
    <numFmt numFmtId="185" formatCode="_(* #,##0.00_);_(* \(#,##0.00\);_(* &quot;-&quot;??_);_(@_)"/>
    <numFmt numFmtId="186" formatCode="&quot;R$&quot;\ #,##0_);\(&quot;R$&quot;\ #,##0\)"/>
    <numFmt numFmtId="187" formatCode="&quot;R$&quot;\ #,##0_);[Red]\(&quot;R$&quot;\ #,##0\)"/>
    <numFmt numFmtId="188" formatCode="&quot;R$&quot;\ #,##0.00_);\(&quot;R$&quot;\ #,##0.00\)"/>
    <numFmt numFmtId="189" formatCode="&quot;R$&quot;\ #,##0.00_);[Red]\(&quot;R$&quot;\ #,##0.00\)"/>
    <numFmt numFmtId="190" formatCode="_(&quot;R$&quot;\ * #,##0_);_(&quot;R$&quot;\ * \(#,##0\);_(&quot;R$&quot;\ * &quot;-&quot;_);_(@_)"/>
    <numFmt numFmtId="191" formatCode="_(&quot;R$&quot;\ * #,##0.00_);_(&quot;R$&quot;\ * \(#,##0.00\);_(&quot;R$&quot;\ * &quot;-&quot;??_);_(@_)"/>
    <numFmt numFmtId="192" formatCode="&quot;Sim&quot;;&quot;Sim&quot;;&quot;Não&quot;"/>
    <numFmt numFmtId="193" formatCode="&quot;Verdadeiro&quot;;&quot;Verdadeiro&quot;;&quot;Falso&quot;"/>
    <numFmt numFmtId="194" formatCode="&quot;Ativar&quot;;&quot;Ativar&quot;;&quot;Desativar&quot;"/>
    <numFmt numFmtId="195" formatCode="#,##0.0"/>
    <numFmt numFmtId="196" formatCode="0.0000%"/>
    <numFmt numFmtId="197" formatCode="#,##0.0000"/>
    <numFmt numFmtId="198" formatCode="&quot;R$&quot;\ #,##0.00"/>
    <numFmt numFmtId="199" formatCode="&quot;R$ &quot;#,##0.0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8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85" fontId="0" fillId="0" borderId="0" applyFont="0" applyFill="0" applyBorder="0" applyAlignment="0" applyProtection="0"/>
  </cellStyleXfs>
  <cellXfs count="52">
    <xf numFmtId="4" fontId="0" fillId="0" borderId="0" xfId="0" applyAlignment="1">
      <alignment/>
    </xf>
    <xf numFmtId="4" fontId="0" fillId="0" borderId="0" xfId="0" applyFont="1" applyAlignment="1">
      <alignment/>
    </xf>
    <xf numFmtId="4" fontId="3" fillId="0" borderId="0" xfId="0" applyFont="1" applyFill="1" applyBorder="1" applyAlignment="1">
      <alignment horizontal="center"/>
    </xf>
    <xf numFmtId="4" fontId="4" fillId="0" borderId="10" xfId="0" applyFont="1" applyBorder="1" applyAlignment="1">
      <alignment horizontal="left"/>
    </xf>
    <xf numFmtId="4" fontId="4" fillId="0" borderId="10" xfId="0" applyFont="1" applyBorder="1" applyAlignment="1">
      <alignment horizontal="center"/>
    </xf>
    <xf numFmtId="4" fontId="4" fillId="0" borderId="0" xfId="0" applyFont="1" applyAlignment="1">
      <alignment/>
    </xf>
    <xf numFmtId="4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10" fontId="4" fillId="0" borderId="10" xfId="0" applyNumberFormat="1" applyFont="1" applyBorder="1" applyAlignment="1">
      <alignment/>
    </xf>
    <xf numFmtId="4" fontId="3" fillId="0" borderId="10" xfId="0" applyFont="1" applyBorder="1" applyAlignment="1">
      <alignment horizontal="center"/>
    </xf>
    <xf numFmtId="4" fontId="3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4" fontId="4" fillId="0" borderId="11" xfId="0" applyFont="1" applyBorder="1" applyAlignment="1">
      <alignment/>
    </xf>
    <xf numFmtId="4" fontId="4" fillId="0" borderId="11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0" xfId="0" applyFont="1" applyBorder="1" applyAlignment="1">
      <alignment/>
    </xf>
    <xf numFmtId="4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3" fillId="0" borderId="10" xfId="0" applyFont="1" applyBorder="1" applyAlignment="1">
      <alignment/>
    </xf>
    <xf numFmtId="184" fontId="3" fillId="0" borderId="10" xfId="46" applyFont="1" applyBorder="1" applyAlignment="1">
      <alignment/>
    </xf>
    <xf numFmtId="4" fontId="3" fillId="33" borderId="10" xfId="0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4" fontId="3" fillId="0" borderId="0" xfId="0" applyFont="1" applyAlignment="1">
      <alignment horizontal="left"/>
    </xf>
    <xf numFmtId="4" fontId="3" fillId="0" borderId="0" xfId="0" applyFont="1" applyAlignment="1">
      <alignment/>
    </xf>
    <xf numFmtId="4" fontId="4" fillId="0" borderId="0" xfId="0" applyFont="1" applyAlignment="1">
      <alignment horizontal="left"/>
    </xf>
    <xf numFmtId="4" fontId="4" fillId="0" borderId="10" xfId="0" applyFont="1" applyFill="1" applyBorder="1" applyAlignment="1">
      <alignment horizontal="center"/>
    </xf>
    <xf numFmtId="4" fontId="3" fillId="0" borderId="10" xfId="0" applyFont="1" applyBorder="1" applyAlignment="1">
      <alignment horizontal="left"/>
    </xf>
    <xf numFmtId="199" fontId="3" fillId="0" borderId="10" xfId="0" applyNumberFormat="1" applyFont="1" applyBorder="1" applyAlignment="1">
      <alignment/>
    </xf>
    <xf numFmtId="2" fontId="3" fillId="34" borderId="10" xfId="0" applyNumberFormat="1" applyFont="1" applyFill="1" applyBorder="1" applyAlignment="1">
      <alignment horizontal="center"/>
    </xf>
    <xf numFmtId="4" fontId="4" fillId="0" borderId="12" xfId="0" applyFont="1" applyBorder="1" applyAlignment="1">
      <alignment horizontal="left"/>
    </xf>
    <xf numFmtId="4" fontId="4" fillId="0" borderId="13" xfId="0" applyFont="1" applyBorder="1" applyAlignment="1">
      <alignment horizontal="left"/>
    </xf>
    <xf numFmtId="4" fontId="4" fillId="0" borderId="14" xfId="0" applyFont="1" applyBorder="1" applyAlignment="1">
      <alignment horizontal="left"/>
    </xf>
    <xf numFmtId="4" fontId="3" fillId="35" borderId="12" xfId="0" applyFont="1" applyFill="1" applyBorder="1" applyAlignment="1">
      <alignment horizontal="center"/>
    </xf>
    <xf numFmtId="4" fontId="3" fillId="35" borderId="13" xfId="0" applyFont="1" applyFill="1" applyBorder="1" applyAlignment="1">
      <alignment horizontal="center"/>
    </xf>
    <xf numFmtId="4" fontId="3" fillId="35" borderId="14" xfId="0" applyFont="1" applyFill="1" applyBorder="1" applyAlignment="1">
      <alignment horizontal="center"/>
    </xf>
    <xf numFmtId="4" fontId="3" fillId="36" borderId="15" xfId="0" applyFont="1" applyFill="1" applyBorder="1" applyAlignment="1">
      <alignment horizontal="center"/>
    </xf>
    <xf numFmtId="4" fontId="3" fillId="36" borderId="16" xfId="0" applyFont="1" applyFill="1" applyBorder="1" applyAlignment="1">
      <alignment horizontal="center"/>
    </xf>
    <xf numFmtId="4" fontId="3" fillId="36" borderId="17" xfId="0" applyFont="1" applyFill="1" applyBorder="1" applyAlignment="1">
      <alignment horizontal="center"/>
    </xf>
    <xf numFmtId="4" fontId="4" fillId="37" borderId="10" xfId="0" applyFont="1" applyFill="1" applyBorder="1" applyAlignment="1">
      <alignment horizontal="center"/>
    </xf>
    <xf numFmtId="4" fontId="4" fillId="37" borderId="10" xfId="0" applyNumberFormat="1" applyFont="1" applyFill="1" applyBorder="1" applyAlignment="1">
      <alignment horizontal="center"/>
    </xf>
    <xf numFmtId="10" fontId="4" fillId="37" borderId="10" xfId="0" applyNumberFormat="1" applyFont="1" applyFill="1" applyBorder="1" applyAlignment="1">
      <alignment/>
    </xf>
    <xf numFmtId="4" fontId="4" fillId="37" borderId="11" xfId="0" applyNumberFormat="1" applyFont="1" applyFill="1" applyBorder="1" applyAlignment="1">
      <alignment/>
    </xf>
    <xf numFmtId="4" fontId="4" fillId="37" borderId="10" xfId="0" applyNumberFormat="1" applyFont="1" applyFill="1" applyBorder="1" applyAlignment="1">
      <alignment/>
    </xf>
    <xf numFmtId="4" fontId="4" fillId="37" borderId="10" xfId="0" applyFont="1" applyFill="1" applyBorder="1" applyAlignment="1">
      <alignment/>
    </xf>
    <xf numFmtId="4" fontId="4" fillId="38" borderId="12" xfId="0" applyFont="1" applyFill="1" applyBorder="1" applyAlignment="1">
      <alignment horizontal="center"/>
    </xf>
    <xf numFmtId="4" fontId="4" fillId="38" borderId="13" xfId="0" applyFont="1" applyFill="1" applyBorder="1" applyAlignment="1">
      <alignment horizontal="center"/>
    </xf>
    <xf numFmtId="4" fontId="4" fillId="38" borderId="14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9">
    <pageSetUpPr fitToPage="1"/>
  </sheetPr>
  <dimension ref="A1:V56"/>
  <sheetViews>
    <sheetView zoomScale="75" zoomScaleNormal="75" zoomScalePageLayoutView="0" workbookViewId="0" topLeftCell="A1">
      <selection activeCell="A1" sqref="A1:I1"/>
    </sheetView>
  </sheetViews>
  <sheetFormatPr defaultColWidth="9.140625" defaultRowHeight="12.75"/>
  <cols>
    <col min="1" max="1" width="34.8515625" style="5" customWidth="1"/>
    <col min="2" max="2" width="13.421875" style="5" bestFit="1" customWidth="1"/>
    <col min="3" max="3" width="10.00390625" style="5" customWidth="1"/>
    <col min="4" max="4" width="18.00390625" style="5" bestFit="1" customWidth="1"/>
    <col min="5" max="5" width="13.421875" style="5" bestFit="1" customWidth="1"/>
    <col min="6" max="6" width="14.7109375" style="5" bestFit="1" customWidth="1"/>
    <col min="7" max="7" width="9.421875" style="5" bestFit="1" customWidth="1"/>
    <col min="8" max="8" width="8.8515625" style="5" customWidth="1"/>
    <col min="9" max="9" width="17.57421875" style="5" customWidth="1"/>
  </cols>
  <sheetData>
    <row r="1" spans="1:22" ht="15.75">
      <c r="A1" s="40" t="s">
        <v>59</v>
      </c>
      <c r="B1" s="41"/>
      <c r="C1" s="41"/>
      <c r="D1" s="41"/>
      <c r="E1" s="41"/>
      <c r="F1" s="41"/>
      <c r="G1" s="41"/>
      <c r="H1" s="41"/>
      <c r="I1" s="4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>
      <c r="A2" s="37" t="s">
        <v>57</v>
      </c>
      <c r="B2" s="38"/>
      <c r="C2" s="38"/>
      <c r="D2" s="38"/>
      <c r="E2" s="38"/>
      <c r="F2" s="38"/>
      <c r="G2" s="38"/>
      <c r="H2" s="38"/>
      <c r="I2" s="3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>
      <c r="A3" s="2"/>
      <c r="B3" s="2"/>
      <c r="C3" s="2"/>
      <c r="D3" s="2"/>
      <c r="E3" s="2"/>
      <c r="F3" s="2"/>
      <c r="G3" s="2"/>
      <c r="H3" s="2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75">
      <c r="A4" s="3" t="s">
        <v>0</v>
      </c>
      <c r="B4" s="4"/>
      <c r="C4" s="4"/>
      <c r="D4" s="4"/>
      <c r="E4" s="4" t="s">
        <v>2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>
      <c r="A5" s="3" t="s">
        <v>1</v>
      </c>
      <c r="B5" s="43">
        <v>20</v>
      </c>
      <c r="C5" s="30"/>
      <c r="D5" s="30"/>
      <c r="E5" s="43">
        <f>B5</f>
        <v>20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>
      <c r="A6" s="34" t="s">
        <v>42</v>
      </c>
      <c r="B6" s="35"/>
      <c r="C6" s="35"/>
      <c r="D6" s="36"/>
      <c r="E6" s="43">
        <v>0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>
      <c r="A7" s="34" t="s">
        <v>3</v>
      </c>
      <c r="B7" s="35"/>
      <c r="C7" s="35"/>
      <c r="D7" s="36"/>
      <c r="E7" s="43">
        <v>88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>
      <c r="A8" s="34" t="s">
        <v>4</v>
      </c>
      <c r="B8" s="35"/>
      <c r="C8" s="35"/>
      <c r="D8" s="36"/>
      <c r="E8" s="4">
        <v>88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>
      <c r="A9" s="34" t="s">
        <v>38</v>
      </c>
      <c r="B9" s="35"/>
      <c r="C9" s="35"/>
      <c r="D9" s="36"/>
      <c r="E9" s="43">
        <v>3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>
      <c r="A10" s="34" t="s">
        <v>41</v>
      </c>
      <c r="B10" s="35"/>
      <c r="C10" s="35"/>
      <c r="D10" s="36"/>
      <c r="E10" s="4">
        <f>E9</f>
        <v>3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.75">
      <c r="A11" s="34" t="s">
        <v>47</v>
      </c>
      <c r="B11" s="35"/>
      <c r="C11" s="35"/>
      <c r="D11" s="36"/>
      <c r="E11" s="44">
        <v>6.5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.75">
      <c r="A12" s="6" t="s">
        <v>5</v>
      </c>
      <c r="B12" s="49" t="s">
        <v>51</v>
      </c>
      <c r="C12" s="50"/>
      <c r="D12" s="50"/>
      <c r="E12" s="5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.75">
      <c r="A13" s="34" t="s">
        <v>53</v>
      </c>
      <c r="B13" s="35"/>
      <c r="C13" s="35"/>
      <c r="D13" s="36"/>
      <c r="E13" s="44">
        <v>80000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75">
      <c r="A14" s="34" t="s">
        <v>6</v>
      </c>
      <c r="B14" s="35"/>
      <c r="C14" s="35"/>
      <c r="D14" s="36"/>
      <c r="E14" s="43">
        <v>3.57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.75">
      <c r="A15" s="34" t="s">
        <v>7</v>
      </c>
      <c r="B15" s="35"/>
      <c r="C15" s="35"/>
      <c r="D15" s="36"/>
      <c r="E15" s="43">
        <v>3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.75">
      <c r="A16" s="34" t="s">
        <v>8</v>
      </c>
      <c r="B16" s="35"/>
      <c r="C16" s="35"/>
      <c r="D16" s="36"/>
      <c r="E16" s="43">
        <v>0.75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75">
      <c r="A17" s="34" t="s">
        <v>9</v>
      </c>
      <c r="B17" s="35"/>
      <c r="C17" s="35"/>
      <c r="D17" s="36"/>
      <c r="E17" s="43">
        <v>20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0:22" ht="15.75"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75">
      <c r="A19" s="37" t="s">
        <v>10</v>
      </c>
      <c r="B19" s="38"/>
      <c r="C19" s="38"/>
      <c r="D19" s="38"/>
      <c r="E19" s="38"/>
      <c r="F19" s="39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.75">
      <c r="A20" s="6" t="s">
        <v>11</v>
      </c>
      <c r="B20" s="7">
        <f>(E17*E8*E14)/E15</f>
        <v>2094.4</v>
      </c>
      <c r="C20" s="6"/>
      <c r="D20" s="6"/>
      <c r="E20" s="6" t="s">
        <v>14</v>
      </c>
      <c r="F20" s="45">
        <v>0.06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>
      <c r="A21" s="6" t="s">
        <v>12</v>
      </c>
      <c r="B21" s="8">
        <f>B20*E16</f>
        <v>1570.8000000000002</v>
      </c>
      <c r="C21" s="6"/>
      <c r="D21" s="6"/>
      <c r="E21" s="6" t="s">
        <v>15</v>
      </c>
      <c r="F21" s="45">
        <v>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>
      <c r="A22" s="6" t="s">
        <v>13</v>
      </c>
      <c r="B22" s="6">
        <f>(E5*E11)/12</f>
        <v>10.833333333333334</v>
      </c>
      <c r="C22" s="6"/>
      <c r="D22" s="6"/>
      <c r="E22" s="6" t="s">
        <v>16</v>
      </c>
      <c r="F22" s="9">
        <f>SUM(F20:F21)</f>
        <v>0.06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>
      <c r="A23" s="10" t="s">
        <v>2</v>
      </c>
      <c r="B23" s="7">
        <f>SUM(B20:B22)</f>
        <v>3676.0333333333338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>
      <c r="A24" s="11"/>
      <c r="B24" s="1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>
      <c r="A25" s="37" t="s">
        <v>17</v>
      </c>
      <c r="B25" s="38"/>
      <c r="C25" s="38"/>
      <c r="D25" s="38"/>
      <c r="E25" s="38"/>
      <c r="F25" s="38"/>
      <c r="G25" s="38"/>
      <c r="H25" s="38"/>
      <c r="I25" s="39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>
      <c r="A26" s="13" t="s">
        <v>18</v>
      </c>
      <c r="B26" s="46">
        <f>E13*2/100</f>
        <v>1600</v>
      </c>
      <c r="D26" s="14" t="s">
        <v>24</v>
      </c>
      <c r="E26" s="14" t="s">
        <v>49</v>
      </c>
      <c r="F26" s="14" t="s">
        <v>48</v>
      </c>
      <c r="G26" s="14" t="s">
        <v>25</v>
      </c>
      <c r="H26" s="14" t="s">
        <v>26</v>
      </c>
      <c r="I26" s="14" t="s">
        <v>2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>
      <c r="A27" s="6" t="s">
        <v>54</v>
      </c>
      <c r="B27" s="47">
        <v>10.57</v>
      </c>
      <c r="D27" s="44">
        <v>1799.53</v>
      </c>
      <c r="E27" s="15">
        <f>D27/12</f>
        <v>149.96083333333334</v>
      </c>
      <c r="F27" s="15">
        <f>(D27*0.1111)</f>
        <v>199.927783</v>
      </c>
      <c r="G27" s="15">
        <f>(D27+E27+F27)*0.08</f>
        <v>171.95348930666668</v>
      </c>
      <c r="H27" s="15">
        <f>D27*0.1</f>
        <v>179.953</v>
      </c>
      <c r="I27" s="15">
        <f>SUM(D27:H27)</f>
        <v>2501.32510564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>
      <c r="A28" s="6" t="s">
        <v>19</v>
      </c>
      <c r="B28" s="47">
        <v>61.58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>
      <c r="A29" s="6" t="s">
        <v>55</v>
      </c>
      <c r="B29" s="47">
        <v>3000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>
      <c r="A30" s="6" t="s">
        <v>46</v>
      </c>
      <c r="B30" s="47">
        <v>500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>
      <c r="A31" s="6" t="s">
        <v>20</v>
      </c>
      <c r="B31" s="47">
        <v>0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>
      <c r="A32" s="6" t="s">
        <v>21</v>
      </c>
      <c r="B32" s="47">
        <f>E13*5/100</f>
        <v>4000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>
      <c r="A33" s="6" t="s">
        <v>22</v>
      </c>
      <c r="B33" s="47">
        <v>0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>
      <c r="A34" s="6" t="s">
        <v>56</v>
      </c>
      <c r="B34" s="47">
        <v>1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>
      <c r="A35" s="6" t="s">
        <v>23</v>
      </c>
      <c r="B35" s="7">
        <f>I27*12*B34</f>
        <v>30015.901267679998</v>
      </c>
      <c r="D35" s="1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>
      <c r="A36" s="6" t="s">
        <v>2</v>
      </c>
      <c r="B36" s="7">
        <f>SUM(B26:B35)</f>
        <v>39189.05126768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>
      <c r="A37" s="6" t="s">
        <v>32</v>
      </c>
      <c r="B37" s="7">
        <f>B36/12</f>
        <v>3265.7542723066667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>
      <c r="A38" s="16"/>
      <c r="B38" s="1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>
      <c r="A39" s="37" t="s">
        <v>37</v>
      </c>
      <c r="B39" s="39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>
      <c r="A40" s="17" t="s">
        <v>28</v>
      </c>
      <c r="B40" s="18">
        <f>E10*E17/180</f>
        <v>0.3333333333333333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>
      <c r="A41" s="17" t="s">
        <v>29</v>
      </c>
      <c r="B41" s="48">
        <v>0.15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>
      <c r="A42" s="17" t="s">
        <v>30</v>
      </c>
      <c r="B42" s="19">
        <f>B41*E13*B40</f>
        <v>4000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>
      <c r="A43" s="17" t="s">
        <v>31</v>
      </c>
      <c r="B43" s="19">
        <f>B42/10</f>
        <v>400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>
      <c r="A44" s="20" t="s">
        <v>27</v>
      </c>
      <c r="B44" s="21">
        <f>(B43+B37+B23)/(1-F22)</f>
        <v>7810.412346425533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>
      <c r="A45" s="17" t="s">
        <v>16</v>
      </c>
      <c r="B45" s="19">
        <f>F22*B44</f>
        <v>468.6247407855319</v>
      </c>
      <c r="C45" s="10" t="s">
        <v>40</v>
      </c>
      <c r="D45" s="10" t="s">
        <v>39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>
      <c r="A46" s="20" t="s">
        <v>43</v>
      </c>
      <c r="B46" s="21">
        <f>B44/(E17*E8)</f>
        <v>4.43773428774178</v>
      </c>
      <c r="C46" s="22">
        <f>B46*E8</f>
        <v>390.52061732127663</v>
      </c>
      <c r="D46" s="23">
        <f>B46*E8*E17</f>
        <v>7810.412346425533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>
      <c r="A47" s="22" t="s">
        <v>52</v>
      </c>
      <c r="B47" s="21">
        <f>(E7*0.1)*B46/100</f>
        <v>0.39052061732127663</v>
      </c>
      <c r="C47" s="22">
        <f>B47*E7</f>
        <v>34.36581432427234</v>
      </c>
      <c r="D47" s="23">
        <f>B47*E7*E17</f>
        <v>687.3162864854469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>
      <c r="A48" s="20" t="s">
        <v>44</v>
      </c>
      <c r="B48" s="21">
        <f>B46+B47</f>
        <v>4.828254905063056</v>
      </c>
      <c r="C48" s="21">
        <f>C46+C47</f>
        <v>424.88643164554895</v>
      </c>
      <c r="D48" s="21">
        <f>D46+D47</f>
        <v>8497.72863291098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0:22" ht="15.75"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>
      <c r="A50" s="24" t="s">
        <v>45</v>
      </c>
      <c r="B50" s="24" t="s">
        <v>33</v>
      </c>
      <c r="C50" s="24" t="s">
        <v>34</v>
      </c>
      <c r="D50" s="24" t="s">
        <v>16</v>
      </c>
      <c r="E50" s="24" t="s">
        <v>36</v>
      </c>
      <c r="F50" s="24" t="s">
        <v>30</v>
      </c>
      <c r="G50" s="24" t="s">
        <v>35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>
      <c r="A51" s="25">
        <f>B44</f>
        <v>7810.412346425533</v>
      </c>
      <c r="B51" s="25">
        <f>B20</f>
        <v>2094.4</v>
      </c>
      <c r="C51" s="26">
        <f>B21</f>
        <v>1570.8000000000002</v>
      </c>
      <c r="D51" s="25">
        <f>B45</f>
        <v>468.6247407855319</v>
      </c>
      <c r="E51" s="25">
        <f>B35/12*B40</f>
        <v>833.7750352133332</v>
      </c>
      <c r="F51" s="25">
        <f>B43</f>
        <v>400</v>
      </c>
      <c r="G51" s="25">
        <f>A51-B51-C51-D51-E51-F51</f>
        <v>2442.8125704266668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>
      <c r="A52" s="26">
        <v>100</v>
      </c>
      <c r="B52" s="33">
        <f aca="true" t="shared" si="0" ref="B52:G52">B51/$A$51*100</f>
        <v>26.815485624885234</v>
      </c>
      <c r="C52" s="26">
        <f t="shared" si="0"/>
        <v>20.111614218663927</v>
      </c>
      <c r="D52" s="26">
        <f t="shared" si="0"/>
        <v>5.999999999999999</v>
      </c>
      <c r="E52" s="26">
        <f t="shared" si="0"/>
        <v>10.675173066821674</v>
      </c>
      <c r="F52" s="26">
        <f t="shared" si="0"/>
        <v>5.121368530344773</v>
      </c>
      <c r="G52" s="26">
        <f t="shared" si="0"/>
        <v>31.27635855928439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0:22" ht="15.75"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>
      <c r="A54" s="27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>
      <c r="A55" s="29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>
      <c r="A56" s="31" t="s">
        <v>50</v>
      </c>
      <c r="B56" s="32">
        <f>B48</f>
        <v>4.828254905063056</v>
      </c>
      <c r="C56" s="28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</sheetData>
  <sheetProtection/>
  <mergeCells count="17">
    <mergeCell ref="A13:D13"/>
    <mergeCell ref="A1:I1"/>
    <mergeCell ref="A2:I2"/>
    <mergeCell ref="A6:D6"/>
    <mergeCell ref="A7:D7"/>
    <mergeCell ref="A8:D8"/>
    <mergeCell ref="A9:D9"/>
    <mergeCell ref="A16:D16"/>
    <mergeCell ref="A17:D17"/>
    <mergeCell ref="A19:F19"/>
    <mergeCell ref="A25:I25"/>
    <mergeCell ref="A39:B39"/>
    <mergeCell ref="A10:D10"/>
    <mergeCell ref="A11:D11"/>
    <mergeCell ref="A14:D14"/>
    <mergeCell ref="A15:D15"/>
    <mergeCell ref="B12:E1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6">
    <pageSetUpPr fitToPage="1"/>
  </sheetPr>
  <dimension ref="A1:V56"/>
  <sheetViews>
    <sheetView tabSelected="1" zoomScale="75" zoomScaleNormal="75" zoomScalePageLayoutView="0" workbookViewId="0" topLeftCell="A1">
      <selection activeCell="A1" sqref="A1:I1"/>
    </sheetView>
  </sheetViews>
  <sheetFormatPr defaultColWidth="9.140625" defaultRowHeight="12.75"/>
  <cols>
    <col min="1" max="1" width="34.8515625" style="5" customWidth="1"/>
    <col min="2" max="2" width="13.421875" style="5" bestFit="1" customWidth="1"/>
    <col min="3" max="3" width="10.00390625" style="5" customWidth="1"/>
    <col min="4" max="4" width="18.00390625" style="5" bestFit="1" customWidth="1"/>
    <col min="5" max="5" width="13.421875" style="5" bestFit="1" customWidth="1"/>
    <col min="6" max="6" width="14.7109375" style="5" bestFit="1" customWidth="1"/>
    <col min="7" max="7" width="9.421875" style="5" bestFit="1" customWidth="1"/>
    <col min="8" max="8" width="8.8515625" style="5" customWidth="1"/>
    <col min="9" max="9" width="17.57421875" style="5" customWidth="1"/>
  </cols>
  <sheetData>
    <row r="1" spans="1:22" ht="15.75">
      <c r="A1" s="40" t="s">
        <v>59</v>
      </c>
      <c r="B1" s="41"/>
      <c r="C1" s="41"/>
      <c r="D1" s="41"/>
      <c r="E1" s="41"/>
      <c r="F1" s="41"/>
      <c r="G1" s="41"/>
      <c r="H1" s="41"/>
      <c r="I1" s="4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>
      <c r="A2" s="37" t="s">
        <v>58</v>
      </c>
      <c r="B2" s="38"/>
      <c r="C2" s="38"/>
      <c r="D2" s="38"/>
      <c r="E2" s="38"/>
      <c r="F2" s="38"/>
      <c r="G2" s="38"/>
      <c r="H2" s="38"/>
      <c r="I2" s="3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>
      <c r="A3" s="2"/>
      <c r="B3" s="2"/>
      <c r="C3" s="2"/>
      <c r="D3" s="2"/>
      <c r="E3" s="2"/>
      <c r="F3" s="2"/>
      <c r="G3" s="2"/>
      <c r="H3" s="2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75">
      <c r="A4" s="3"/>
      <c r="B4" s="4"/>
      <c r="C4" s="4"/>
      <c r="D4" s="4"/>
      <c r="E4" s="4" t="s">
        <v>2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>
      <c r="A5" s="3" t="s">
        <v>1</v>
      </c>
      <c r="B5" s="43">
        <v>20</v>
      </c>
      <c r="C5" s="30"/>
      <c r="D5" s="30"/>
      <c r="E5" s="43">
        <f>B5</f>
        <v>20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>
      <c r="A6" s="34" t="s">
        <v>42</v>
      </c>
      <c r="B6" s="35"/>
      <c r="C6" s="35"/>
      <c r="D6" s="36"/>
      <c r="E6" s="43">
        <v>12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>
      <c r="A7" s="34" t="s">
        <v>3</v>
      </c>
      <c r="B7" s="35"/>
      <c r="C7" s="35"/>
      <c r="D7" s="36"/>
      <c r="E7" s="43">
        <v>128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>
      <c r="A8" s="34" t="s">
        <v>4</v>
      </c>
      <c r="B8" s="35"/>
      <c r="C8" s="35"/>
      <c r="D8" s="36"/>
      <c r="E8" s="4">
        <v>140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>
      <c r="A9" s="34" t="s">
        <v>38</v>
      </c>
      <c r="B9" s="35"/>
      <c r="C9" s="35"/>
      <c r="D9" s="36"/>
      <c r="E9" s="43">
        <v>4.5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>
      <c r="A10" s="34" t="s">
        <v>41</v>
      </c>
      <c r="B10" s="35"/>
      <c r="C10" s="35"/>
      <c r="D10" s="36"/>
      <c r="E10" s="4">
        <f>E9</f>
        <v>4.5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.75">
      <c r="A11" s="34" t="s">
        <v>47</v>
      </c>
      <c r="B11" s="35"/>
      <c r="C11" s="35"/>
      <c r="D11" s="36"/>
      <c r="E11" s="44">
        <v>6.5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.75">
      <c r="A12" s="6" t="s">
        <v>5</v>
      </c>
      <c r="B12" s="49" t="s">
        <v>51</v>
      </c>
      <c r="C12" s="50"/>
      <c r="D12" s="50"/>
      <c r="E12" s="5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.75">
      <c r="A13" s="34" t="s">
        <v>53</v>
      </c>
      <c r="B13" s="35"/>
      <c r="C13" s="35"/>
      <c r="D13" s="36"/>
      <c r="E13" s="44">
        <v>80000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75">
      <c r="A14" s="34" t="s">
        <v>6</v>
      </c>
      <c r="B14" s="35"/>
      <c r="C14" s="35"/>
      <c r="D14" s="36"/>
      <c r="E14" s="43">
        <v>3.57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.75">
      <c r="A15" s="34" t="s">
        <v>7</v>
      </c>
      <c r="B15" s="35"/>
      <c r="C15" s="35"/>
      <c r="D15" s="36"/>
      <c r="E15" s="43">
        <v>3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.75">
      <c r="A16" s="34" t="s">
        <v>8</v>
      </c>
      <c r="B16" s="35"/>
      <c r="C16" s="35"/>
      <c r="D16" s="36"/>
      <c r="E16" s="43">
        <v>0.75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75">
      <c r="A17" s="34" t="s">
        <v>9</v>
      </c>
      <c r="B17" s="35"/>
      <c r="C17" s="35"/>
      <c r="D17" s="36"/>
      <c r="E17" s="43">
        <v>20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0:22" ht="15.75"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75">
      <c r="A19" s="37" t="s">
        <v>10</v>
      </c>
      <c r="B19" s="38"/>
      <c r="C19" s="38"/>
      <c r="D19" s="38"/>
      <c r="E19" s="38"/>
      <c r="F19" s="39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.75">
      <c r="A20" s="6" t="s">
        <v>11</v>
      </c>
      <c r="B20" s="7">
        <f>(E17*E8*E14)/E15</f>
        <v>3332</v>
      </c>
      <c r="C20" s="6"/>
      <c r="D20" s="6"/>
      <c r="E20" s="6" t="s">
        <v>14</v>
      </c>
      <c r="F20" s="45">
        <v>0.06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>
      <c r="A21" s="6" t="s">
        <v>12</v>
      </c>
      <c r="B21" s="8">
        <f>E16*B20</f>
        <v>2499</v>
      </c>
      <c r="C21" s="6"/>
      <c r="D21" s="6"/>
      <c r="E21" s="6" t="s">
        <v>15</v>
      </c>
      <c r="F21" s="45">
        <v>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>
      <c r="A22" s="6" t="s">
        <v>13</v>
      </c>
      <c r="B22" s="6">
        <f>(E5*E11)/12</f>
        <v>10.833333333333334</v>
      </c>
      <c r="C22" s="6"/>
      <c r="D22" s="6"/>
      <c r="E22" s="6" t="s">
        <v>16</v>
      </c>
      <c r="F22" s="9">
        <f>SUM(F20:F21)</f>
        <v>0.06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>
      <c r="A23" s="10" t="s">
        <v>2</v>
      </c>
      <c r="B23" s="7">
        <f>SUM(B20:B22)</f>
        <v>5841.833333333333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>
      <c r="A24" s="11"/>
      <c r="B24" s="1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>
      <c r="A25" s="37" t="s">
        <v>17</v>
      </c>
      <c r="B25" s="38"/>
      <c r="C25" s="38"/>
      <c r="D25" s="38"/>
      <c r="E25" s="38"/>
      <c r="F25" s="38"/>
      <c r="G25" s="38"/>
      <c r="H25" s="38"/>
      <c r="I25" s="39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>
      <c r="A26" s="13" t="s">
        <v>18</v>
      </c>
      <c r="B26" s="46">
        <f>E13*2/100</f>
        <v>1600</v>
      </c>
      <c r="D26" s="14" t="s">
        <v>24</v>
      </c>
      <c r="E26" s="14" t="s">
        <v>49</v>
      </c>
      <c r="F26" s="14" t="s">
        <v>48</v>
      </c>
      <c r="G26" s="14" t="s">
        <v>25</v>
      </c>
      <c r="H26" s="14" t="s">
        <v>26</v>
      </c>
      <c r="I26" s="14" t="s">
        <v>2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>
      <c r="A27" s="6" t="s">
        <v>54</v>
      </c>
      <c r="B27" s="47">
        <v>10.57</v>
      </c>
      <c r="D27" s="44">
        <v>1799.53</v>
      </c>
      <c r="E27" s="15">
        <f>D27/12</f>
        <v>149.96083333333334</v>
      </c>
      <c r="F27" s="15">
        <f>(D27*0.1111)</f>
        <v>199.927783</v>
      </c>
      <c r="G27" s="15">
        <f>(D27+E27+F27)*0.08</f>
        <v>171.95348930666668</v>
      </c>
      <c r="H27" s="15">
        <f>D27*0.1</f>
        <v>179.953</v>
      </c>
      <c r="I27" s="15">
        <f>SUM(D27:H27)</f>
        <v>2501.32510564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>
      <c r="A28" s="6" t="s">
        <v>19</v>
      </c>
      <c r="B28" s="47">
        <v>61.58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>
      <c r="A29" s="6" t="s">
        <v>55</v>
      </c>
      <c r="B29" s="47">
        <v>3000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>
      <c r="A30" s="6" t="s">
        <v>46</v>
      </c>
      <c r="B30" s="47">
        <v>500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>
      <c r="A31" s="6" t="s">
        <v>20</v>
      </c>
      <c r="B31" s="47">
        <v>0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>
      <c r="A32" s="6" t="s">
        <v>21</v>
      </c>
      <c r="B32" s="47">
        <f>E13*5/100</f>
        <v>4000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>
      <c r="A33" s="6" t="s">
        <v>22</v>
      </c>
      <c r="B33" s="47">
        <v>0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>
      <c r="A34" s="6" t="s">
        <v>56</v>
      </c>
      <c r="B34" s="47">
        <v>1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>
      <c r="A35" s="6" t="s">
        <v>23</v>
      </c>
      <c r="B35" s="7">
        <f>I27*12*B34</f>
        <v>30015.901267679998</v>
      </c>
      <c r="D35" s="1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>
      <c r="A36" s="6" t="s">
        <v>2</v>
      </c>
      <c r="B36" s="7">
        <f>SUM(B26:B35)</f>
        <v>39189.05126768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>
      <c r="A37" s="6" t="s">
        <v>32</v>
      </c>
      <c r="B37" s="7">
        <f>B36/12</f>
        <v>3265.7542723066667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>
      <c r="A38" s="16"/>
      <c r="B38" s="1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>
      <c r="A39" s="37" t="s">
        <v>37</v>
      </c>
      <c r="B39" s="39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>
      <c r="A40" s="17" t="s">
        <v>28</v>
      </c>
      <c r="B40" s="18">
        <f>E10*E17/180</f>
        <v>0.5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>
      <c r="A41" s="17" t="s">
        <v>29</v>
      </c>
      <c r="B41" s="48">
        <v>0.15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>
      <c r="A42" s="17" t="s">
        <v>30</v>
      </c>
      <c r="B42" s="19">
        <f>B41*E13*B40</f>
        <v>6000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>
      <c r="A43" s="17" t="s">
        <v>31</v>
      </c>
      <c r="B43" s="19">
        <f>B42/10</f>
        <v>600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>
      <c r="A44" s="20" t="s">
        <v>27</v>
      </c>
      <c r="B44" s="21">
        <f>(B43+B37+B23)/(1-F22)</f>
        <v>10327.22085706383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>
      <c r="A45" s="17" t="s">
        <v>16</v>
      </c>
      <c r="B45" s="19">
        <f>F22*B44</f>
        <v>619.6332514238298</v>
      </c>
      <c r="C45" s="10" t="s">
        <v>40</v>
      </c>
      <c r="D45" s="10" t="s">
        <v>39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>
      <c r="A46" s="20" t="s">
        <v>43</v>
      </c>
      <c r="B46" s="21">
        <f>B44/(E17*E8)</f>
        <v>3.6882931632370823</v>
      </c>
      <c r="C46" s="22">
        <f>B46*E8</f>
        <v>516.3610428531915</v>
      </c>
      <c r="D46" s="23">
        <f>B46*E8*E17</f>
        <v>10327.22085706383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>
      <c r="A47" s="22" t="s">
        <v>52</v>
      </c>
      <c r="B47" s="21">
        <f>(E7*0.1)*B46/100</f>
        <v>0.47210152489434654</v>
      </c>
      <c r="C47" s="22">
        <f>B47*E7</f>
        <v>60.42899518647636</v>
      </c>
      <c r="D47" s="23">
        <f>B47*E7*E17</f>
        <v>1208.5799037295271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>
      <c r="A48" s="20" t="s">
        <v>44</v>
      </c>
      <c r="B48" s="21">
        <f>B46+B47</f>
        <v>4.160394688131429</v>
      </c>
      <c r="C48" s="21">
        <f>C46+C47</f>
        <v>576.7900380396679</v>
      </c>
      <c r="D48" s="21">
        <f>D46+D47</f>
        <v>11535.800760793358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0:22" ht="15.75"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>
      <c r="A50" s="24" t="s">
        <v>45</v>
      </c>
      <c r="B50" s="24" t="s">
        <v>33</v>
      </c>
      <c r="C50" s="24" t="s">
        <v>34</v>
      </c>
      <c r="D50" s="24" t="s">
        <v>16</v>
      </c>
      <c r="E50" s="24" t="s">
        <v>36</v>
      </c>
      <c r="F50" s="24" t="s">
        <v>30</v>
      </c>
      <c r="G50" s="24" t="s">
        <v>35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>
      <c r="A51" s="25">
        <f>B44</f>
        <v>10327.22085706383</v>
      </c>
      <c r="B51" s="25">
        <f>B20</f>
        <v>3332</v>
      </c>
      <c r="C51" s="26">
        <f>B21</f>
        <v>2499</v>
      </c>
      <c r="D51" s="25">
        <f>B45</f>
        <v>619.6332514238298</v>
      </c>
      <c r="E51" s="25">
        <f>B35/12*B40</f>
        <v>1250.66255282</v>
      </c>
      <c r="F51" s="25">
        <f>B43</f>
        <v>600</v>
      </c>
      <c r="G51" s="25">
        <f>A51-B51-C51-D51-E51-F51</f>
        <v>2025.925052820001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>
      <c r="A52" s="26">
        <v>100</v>
      </c>
      <c r="B52" s="33">
        <f aca="true" t="shared" si="0" ref="B52:G52">B51/$A$51*100</f>
        <v>32.26424655884945</v>
      </c>
      <c r="C52" s="26">
        <f t="shared" si="0"/>
        <v>24.19818491913709</v>
      </c>
      <c r="D52" s="26">
        <f t="shared" si="0"/>
        <v>6.000000000000001</v>
      </c>
      <c r="E52" s="26">
        <f t="shared" si="0"/>
        <v>12.110349629683242</v>
      </c>
      <c r="F52" s="26">
        <f t="shared" si="0"/>
        <v>5.809888335927273</v>
      </c>
      <c r="G52" s="26">
        <f t="shared" si="0"/>
        <v>19.617330556402944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0:22" ht="15.75"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>
      <c r="A54" s="27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>
      <c r="A55" s="29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>
      <c r="A56" s="31" t="s">
        <v>50</v>
      </c>
      <c r="B56" s="32">
        <f>B48</f>
        <v>4.160394688131429</v>
      </c>
      <c r="C56" s="28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</sheetData>
  <sheetProtection/>
  <mergeCells count="17">
    <mergeCell ref="A15:D15"/>
    <mergeCell ref="A1:I1"/>
    <mergeCell ref="A2:I2"/>
    <mergeCell ref="A6:D6"/>
    <mergeCell ref="A7:D7"/>
    <mergeCell ref="A8:D8"/>
    <mergeCell ref="A9:D9"/>
    <mergeCell ref="A16:D16"/>
    <mergeCell ref="A17:D17"/>
    <mergeCell ref="A19:F19"/>
    <mergeCell ref="A25:I25"/>
    <mergeCell ref="A39:B39"/>
    <mergeCell ref="A10:D10"/>
    <mergeCell ref="A11:D11"/>
    <mergeCell ref="B12:E12"/>
    <mergeCell ref="A13:D13"/>
    <mergeCell ref="A14:D1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Cliente</cp:lastModifiedBy>
  <cp:lastPrinted>2020-02-12T11:28:46Z</cp:lastPrinted>
  <dcterms:created xsi:type="dcterms:W3CDTF">2001-09-26T13:41:33Z</dcterms:created>
  <dcterms:modified xsi:type="dcterms:W3CDTF">2020-02-15T00:46:42Z</dcterms:modified>
  <cp:category/>
  <cp:version/>
  <cp:contentType/>
  <cp:contentStatus/>
</cp:coreProperties>
</file>