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mel\Desktop\PMI\Muro Benito\"/>
    </mc:Choice>
  </mc:AlternateContent>
  <bookViews>
    <workbookView xWindow="0" yWindow="0" windowWidth="20490" windowHeight="7650"/>
  </bookViews>
  <sheets>
    <sheet name="orç. fundos" sheetId="4" r:id="rId1"/>
    <sheet name="cronograma" sheetId="8" r:id="rId2"/>
    <sheet name="bdi" sheetId="6" r:id="rId3"/>
  </sheets>
  <definedNames>
    <definedName name="_xlnm.Print_Titles" localSheetId="0">'orç. fundos'!$1:$6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8" l="1"/>
  <c r="F17" i="8"/>
  <c r="H16" i="8"/>
  <c r="H17" i="8"/>
  <c r="H18" i="8"/>
  <c r="H15" i="8"/>
  <c r="F16" i="8"/>
  <c r="F15" i="8"/>
  <c r="D18" i="8"/>
  <c r="D17" i="8"/>
  <c r="D16" i="8"/>
  <c r="D15" i="8"/>
  <c r="C45" i="4"/>
  <c r="F44" i="4"/>
  <c r="G44" i="4" s="1"/>
  <c r="C43" i="4" s="1"/>
  <c r="F42" i="4"/>
  <c r="G42" i="4" s="1"/>
  <c r="F41" i="4"/>
  <c r="G41" i="4" s="1"/>
  <c r="F40" i="4"/>
  <c r="G40" i="4" s="1"/>
  <c r="F38" i="4"/>
  <c r="G38" i="4" s="1"/>
  <c r="F37" i="4"/>
  <c r="G37" i="4" s="1"/>
  <c r="G36" i="4"/>
  <c r="F36" i="4"/>
  <c r="F35" i="4"/>
  <c r="G35" i="4" s="1"/>
  <c r="F34" i="4"/>
  <c r="G34" i="4" s="1"/>
  <c r="F32" i="4"/>
  <c r="G32" i="4" s="1"/>
  <c r="C31" i="4" s="1"/>
  <c r="C39" i="4" l="1"/>
  <c r="C33" i="4"/>
  <c r="F14" i="4" l="1"/>
  <c r="G14" i="4" s="1"/>
  <c r="C12" i="4"/>
  <c r="F13" i="4"/>
  <c r="G13" i="4" s="1"/>
  <c r="B13" i="8" l="1"/>
  <c r="B12" i="8"/>
  <c r="B11" i="8"/>
  <c r="B10" i="8"/>
  <c r="B9" i="8"/>
  <c r="A4" i="8"/>
  <c r="A3" i="8"/>
  <c r="A4" i="6" l="1"/>
  <c r="A3" i="6"/>
  <c r="F27" i="4" l="1"/>
  <c r="G27" i="4" s="1"/>
  <c r="F26" i="4"/>
  <c r="G26" i="4" s="1"/>
  <c r="F24" i="4"/>
  <c r="G24" i="4" s="1"/>
  <c r="F23" i="4"/>
  <c r="G23" i="4" s="1"/>
  <c r="F22" i="4"/>
  <c r="G22" i="4" s="1"/>
  <c r="F20" i="4"/>
  <c r="G20" i="4" s="1"/>
  <c r="F19" i="4"/>
  <c r="G19" i="4" s="1"/>
  <c r="F28" i="4"/>
  <c r="F12" i="4"/>
  <c r="G12" i="4" s="1"/>
  <c r="F11" i="4"/>
  <c r="G11" i="4" s="1"/>
  <c r="C21" i="4" l="1"/>
  <c r="D12" i="8" s="1"/>
  <c r="D20" i="8" s="1"/>
  <c r="C10" i="4"/>
  <c r="D10" i="8" s="1"/>
  <c r="G28" i="4"/>
  <c r="C25" i="4" s="1"/>
  <c r="D13" i="8" s="1"/>
  <c r="F18" i="6"/>
  <c r="C15" i="8" l="1"/>
  <c r="C17" i="8"/>
  <c r="C18" i="8"/>
  <c r="C16" i="8"/>
  <c r="F12" i="8"/>
  <c r="F19" i="8" s="1"/>
  <c r="H13" i="8"/>
  <c r="F10" i="8"/>
  <c r="F17" i="4" l="1"/>
  <c r="G17" i="4" s="1"/>
  <c r="F18" i="4"/>
  <c r="G18" i="4" s="1"/>
  <c r="F16" i="4"/>
  <c r="G16" i="4" s="1"/>
  <c r="C15" i="4" s="1"/>
  <c r="D11" i="8" s="1"/>
  <c r="F9" i="4"/>
  <c r="G9" i="4" s="1"/>
  <c r="C8" i="4" s="1"/>
  <c r="C29" i="4" s="1"/>
  <c r="C46" i="4" s="1"/>
  <c r="F11" i="8" l="1"/>
  <c r="D9" i="8"/>
  <c r="F9" i="8" l="1"/>
  <c r="C9" i="8"/>
  <c r="G19" i="8" l="1"/>
  <c r="C11" i="8"/>
  <c r="C10" i="8"/>
  <c r="C12" i="8"/>
  <c r="C13" i="8"/>
  <c r="F20" i="8"/>
  <c r="H20" i="8" s="1"/>
  <c r="E19" i="8"/>
  <c r="E20" i="8" s="1"/>
  <c r="C20" i="8" l="1"/>
  <c r="G20" i="8"/>
</calcChain>
</file>

<file path=xl/sharedStrings.xml><?xml version="1.0" encoding="utf-8"?>
<sst xmlns="http://schemas.openxmlformats.org/spreadsheetml/2006/main" count="219" uniqueCount="138">
  <si>
    <t>Item</t>
  </si>
  <si>
    <t>Discriminação  dos  Serviços</t>
  </si>
  <si>
    <t>Prefeito Municipal</t>
  </si>
  <si>
    <t>Pâmela Hentz Cappellari</t>
  </si>
  <si>
    <t>Eng.ª Civil - Crea RS 231775</t>
  </si>
  <si>
    <t>De acordo,</t>
  </si>
  <si>
    <t>ORÇAMENTO BÁSICO</t>
  </si>
  <si>
    <t>ITEM</t>
  </si>
  <si>
    <t>DESCRIÇÃO/COMPOSIÇÃO</t>
  </si>
  <si>
    <t>QUANTIDADE</t>
  </si>
  <si>
    <t>UNID.</t>
  </si>
  <si>
    <t>PREÇO UNITÁRIO</t>
  </si>
  <si>
    <t>PREÇO TOTAL</t>
  </si>
  <si>
    <t>1.1</t>
  </si>
  <si>
    <t>TOTAL</t>
  </si>
  <si>
    <t>-</t>
  </si>
  <si>
    <t>M2</t>
  </si>
  <si>
    <t>M3</t>
  </si>
  <si>
    <t>KG</t>
  </si>
  <si>
    <t>FABRICAÇÃO DE FÔRMA PARA VIGAS, EM CHAPA DE MADEIRA COMPENSADA RESINADA, E = 17 MM. AF_09/2020</t>
  </si>
  <si>
    <t>ARMAÇÃO DE PILAR OU VIGA DE UMA ESTRUTURA CONVENCIONAL DE CONCRETO ARMADO EM UM EDIFÍCIO DE MÚLTIPLOS PAVIMENTOS UTILIZANDO AÇO CA-60 DE 5,0 MM - MONTAGEM. AF_12/2015</t>
  </si>
  <si>
    <t>ARMAÇÃO DE PILAR OU VIGA DE UMA ESTRUTURA CONVENCIONAL DE CONCRETO ARMADO EM UM EDIFÍCIO DE MÚLTIPLOS PAVIMENTOS UTILIZANDO AÇO CA-50 DE 10,0 MM - MONTAGEM. AF_12/2015</t>
  </si>
  <si>
    <t>Sinapi - 92265</t>
  </si>
  <si>
    <t>Sinapi - 92759</t>
  </si>
  <si>
    <t>Sinapi - 92762</t>
  </si>
  <si>
    <t>2.1</t>
  </si>
  <si>
    <t>2.2</t>
  </si>
  <si>
    <t>2.3</t>
  </si>
  <si>
    <t>SERVIÇOS PRELIMINARES</t>
  </si>
  <si>
    <t>M</t>
  </si>
  <si>
    <t>SERVIÇOS FINAIS</t>
  </si>
  <si>
    <t>4.1</t>
  </si>
  <si>
    <t>4.2</t>
  </si>
  <si>
    <t>4.3</t>
  </si>
  <si>
    <t>4.4</t>
  </si>
  <si>
    <t>5.1</t>
  </si>
  <si>
    <t>TOTAL COM BDI</t>
  </si>
  <si>
    <t>VIGAS e PILARES</t>
  </si>
  <si>
    <t>CRONOGRAMA FÍSICO-FINANCEIRO</t>
  </si>
  <si>
    <t>Peso</t>
  </si>
  <si>
    <t>Custo</t>
  </si>
  <si>
    <t>%</t>
  </si>
  <si>
    <t>R$</t>
  </si>
  <si>
    <t>1.0</t>
  </si>
  <si>
    <t>2.0</t>
  </si>
  <si>
    <t>3.0</t>
  </si>
  <si>
    <t>4.0</t>
  </si>
  <si>
    <t>5.0</t>
  </si>
  <si>
    <t>SIMPLES</t>
  </si>
  <si>
    <t>ACUMULADO</t>
  </si>
  <si>
    <t>Conforme legislação tributária municipal, definir estimativa de percentual da base de cálculo para o ISS</t>
  </si>
  <si>
    <t>Sobre a base de cálculo, definir a respectiva alíquota do ISS (entre 2% e 5%)</t>
  </si>
  <si>
    <t>Itens</t>
  </si>
  <si>
    <t>Siglas</t>
  </si>
  <si>
    <t>% Adotado</t>
  </si>
  <si>
    <t>Situação</t>
  </si>
  <si>
    <t>1º  Quartil</t>
  </si>
  <si>
    <t>Médio</t>
  </si>
  <si>
    <t>3º  Quartil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</si>
  <si>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</si>
  <si>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</si>
  <si>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</si>
  <si>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</si>
  <si>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</si>
  <si>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</si>
  <si>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</si>
  <si>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</si>
  <si>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</si>
  <si>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</si>
  <si>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(COFINS 3% e PIS 0,65%)</t>
  </si>
  <si>
    <t>CP</t>
  </si>
  <si>
    <t>Tributos (ISS)</t>
  </si>
  <si>
    <t>ISS</t>
  </si>
  <si>
    <t>Tributos (contribuição previdenciária sobre a receita bruta -0% ou 4,5% (desoneração)</t>
  </si>
  <si>
    <t>CPRB</t>
  </si>
  <si>
    <t>OK</t>
  </si>
  <si>
    <t>BDI SEM Desoneração (Fórmula Acórdão TCU)</t>
  </si>
  <si>
    <t>BDI PAD</t>
  </si>
  <si>
    <t>Os valores de BDI foram calculados com o emprego da fórmula:</t>
  </si>
  <si>
    <t xml:space="preserve">BDI.PAD = </t>
  </si>
  <si>
    <t>(1+AC+S+R+G)*(1+DF)*(1+L)</t>
  </si>
  <si>
    <t>(1-CP-ISS)</t>
  </si>
  <si>
    <t>Declaro para os devidos fins que, conforme legislação tributária municipal, a base de cálculo para construção e reformas de EDIFICAÇÕES, é de 100%, com a respectiva alíquota de 3%.</t>
  </si>
  <si>
    <t>BDI</t>
  </si>
  <si>
    <t xml:space="preserve">                                             </t>
  </si>
  <si>
    <t>Eng.ª Civil - CREA RS 231775</t>
  </si>
  <si>
    <t>Declaro para os devidos fins que o Regime de Contribuição Previdenciária sobre a Receita Bruta adotado para elaboração do orçamento foi SEM desoneração, e que esta é a alternativa mais adequada para a Administração Pública.</t>
  </si>
  <si>
    <t>5.2</t>
  </si>
  <si>
    <t>GEOTEXTIL NAO TECIDO AGULHADO DE FILAMENTOS CONTINUOS 100% POLIESTER, RESITENCIA A TRACAO = 16 KN/M</t>
  </si>
  <si>
    <t>Sinapi - 4019</t>
  </si>
  <si>
    <t>ESCAVAÇÃO MANUAL DE VALA COM PROFUNDIDADE MENOR OU IGUAL A 1,30 M. AF_02/2021</t>
  </si>
  <si>
    <t>TUBO PVC SERIE NORMAL, DN 75 MM, PARA ESGOTO PREDIAL (NBR 5688)</t>
  </si>
  <si>
    <t>DRENAGEM</t>
  </si>
  <si>
    <t>Sinapi - 9837</t>
  </si>
  <si>
    <t>REATERRO MANUAL APILOADO COM SOQUETE. AF_10/2017</t>
  </si>
  <si>
    <t>Sinapi - 96995</t>
  </si>
  <si>
    <t>ARMAÇÃO DE PILAR OU VIGA DE UMA ESTRUTURA CONVENCIONAL DE CONCRETO ARMADO EM UM EDIFÍCIO DE MÚLTIPLOS PAVIMENTOS UTILIZANDO AÇO CA-50 DE 8,0 MM - MONTAGEM. AF_12/2015</t>
  </si>
  <si>
    <t>4.5</t>
  </si>
  <si>
    <t>Sinapi - 92761</t>
  </si>
  <si>
    <t>CONCRETAGEM DE VIGAS E LAJES, FCK=20 MPA, PARA QUALQUER TIPO DE LAJE COM BALDES EM EDIFICAÇÃO TÉRREA, COM ÁREA MÉDIA DE LAJES MENOR OU IGUAL A 20 M² - LANÇAMENTO, ADENSAMENTO E ACABAMENTO. AF_12/2015</t>
  </si>
  <si>
    <t>Sinapi - 92741</t>
  </si>
  <si>
    <t>ALVENARIA</t>
  </si>
  <si>
    <t>ALVENARIA DE VEDAÇÃO DE BLOCOS CERÂMICOS MACIÇOS DE 5X10X20CM E ARGAMASSA DE ASSENTAMENTO COM PREPARO EM BETONEIRA. AF_05/2020</t>
  </si>
  <si>
    <t>5.3</t>
  </si>
  <si>
    <t>Sinapi - 101159</t>
  </si>
  <si>
    <t>CHAPISCO APLICADO EM ALVENARIA (SEM PRESENÇA DE VÃOS) E ESTRUTURAS DE CONCRETO DE FACHADA, COM COLHER DE PEDREIRO.  ARGAMASSA TRAÇO 1:3 COM PREPARO MANUAL. AF_06/2014</t>
  </si>
  <si>
    <t xml:space="preserve">Sinapi - 87893 </t>
  </si>
  <si>
    <t>EMBOÇO OU MASSA ÚNICA EM ARGAMASSA TRAÇO 1:2:8, PREPARO MANUAL, APLICADA MANUALMENTE EM PANOS CEGOS DE FACHADA (SEM PRESENÇA DE VÃOS), ESPESSURA DE 25 MM. AF_06/2014</t>
  </si>
  <si>
    <t>Sinapi - 87794</t>
  </si>
  <si>
    <t>APLICAÇÃO MANUAL DE PINTURA COM TINTA LÁTEX ACRÍLICA EM PAREDES, DUAS DEMÃOS. AF_06/2014</t>
  </si>
  <si>
    <t xml:space="preserve">Sinapi - 88489 </t>
  </si>
  <si>
    <t>6.1</t>
  </si>
  <si>
    <t>6.2</t>
  </si>
  <si>
    <t>6.3</t>
  </si>
  <si>
    <t>Sinapi - 102364</t>
  </si>
  <si>
    <t>Tempo de execução</t>
  </si>
  <si>
    <t>_____________________________</t>
  </si>
  <si>
    <t>REFERÊNCIA Sinapi 08/21</t>
  </si>
  <si>
    <t>LOCALIZAÇÃO: E.M.E.I. Benito Victório Martinelli, Rua Antonio Fabris, 359, Bairro Bela Vista, Ibiraiaras/RS</t>
  </si>
  <si>
    <t>DRENO SUBSUPERFICIAL (SEÇÃO 0,40 X 0,40 M), COM TUBO DE PEAD CORRUGADO PERFURADO, DN 100 MM, ENCHIMENTO COM BRITA, ENVOLVIDO COM MANTA GEOTÊXTIL. AF_07/2021</t>
  </si>
  <si>
    <t>Sinapi - 102666</t>
  </si>
  <si>
    <t xml:space="preserve">PEDRA BRITADA N. 2 (19 A 38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</si>
  <si>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2.4</t>
  </si>
  <si>
    <t>Sinapi - 4718</t>
  </si>
  <si>
    <t>SUBTOTAL 1 - MURO DE CONTENÇÃO</t>
  </si>
  <si>
    <t>Ibiraiaras, outubro de 2021</t>
  </si>
  <si>
    <t>MURO DE CONTENÇÃO - FUNDOS</t>
  </si>
  <si>
    <t>MURO DE DIVISA - LATERAL</t>
  </si>
  <si>
    <t>ALVENARIA DE VEDAÇÃO DE BLOCOS CERÂMICOS FURADOS NA HORIZONTAL DE 9X14X19CM (ESPESSURA 9CM) DE PAREDES COM ÁREA LÍQUIDA MAIOR OU IGUAL A 6M² SEM VÃOS E ARGAMASSA DE ASSENTAMENTO COM PREPARO MANUAL. AF_06/2014</t>
  </si>
  <si>
    <t>Sinapi - 87508</t>
  </si>
  <si>
    <t>Sinapi - 93358</t>
  </si>
  <si>
    <t>SUBTOTAL 2 - MURO LATERAL</t>
  </si>
  <si>
    <t>Douglas Rossoni</t>
  </si>
  <si>
    <t>1º ao 15ºdia</t>
  </si>
  <si>
    <t>15º ao 30º dia</t>
  </si>
  <si>
    <t>EMPREENDIMENTO: Construção e reforma de muros</t>
  </si>
  <si>
    <t>VIGAS E PILARES</t>
  </si>
  <si>
    <t>CERCA ESTRUTURADA POR TUBOS, COM TELA 5X15, ALTURA 1,20M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</si>
</sst>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2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Maiandra GD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sz val="7.5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2" fillId="0" borderId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0" fillId="0" borderId="0" xfId="0" applyAlignment="1">
      <alignment horizontal="right"/>
    </xf>
    <xf numFmtId="44" fontId="2" fillId="2" borderId="1" xfId="1" applyNumberFormat="1" applyFont="1" applyFill="1" applyBorder="1" applyAlignment="1" applyProtection="1">
      <alignment horizontal="left" vertical="center" shrinkToFit="1"/>
    </xf>
    <xf numFmtId="0" fontId="10" fillId="3" borderId="1" xfId="2" applyFont="1" applyFill="1" applyBorder="1" applyAlignment="1" applyProtection="1">
      <alignment vertical="center"/>
    </xf>
    <xf numFmtId="0" fontId="11" fillId="0" borderId="1" xfId="2" applyFont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/>
    </xf>
    <xf numFmtId="2" fontId="12" fillId="2" borderId="1" xfId="2" applyNumberFormat="1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/>
    </xf>
    <xf numFmtId="0" fontId="10" fillId="3" borderId="1" xfId="2" applyFont="1" applyFill="1" applyBorder="1" applyAlignment="1" applyProtection="1">
      <alignment horizontal="center" vertical="center"/>
    </xf>
    <xf numFmtId="44" fontId="11" fillId="0" borderId="1" xfId="2" applyNumberFormat="1" applyFont="1" applyBorder="1" applyAlignment="1" applyProtection="1">
      <alignment horizontal="center" vertical="center"/>
    </xf>
    <xf numFmtId="10" fontId="11" fillId="0" borderId="1" xfId="2" applyNumberFormat="1" applyFont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15" fillId="3" borderId="1" xfId="0" applyFont="1" applyFill="1" applyBorder="1"/>
    <xf numFmtId="4" fontId="7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4" fontId="15" fillId="3" borderId="1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1" xfId="0" applyFont="1" applyBorder="1" applyAlignment="1">
      <alignment horizontal="center"/>
    </xf>
    <xf numFmtId="10" fontId="18" fillId="0" borderId="1" xfId="0" applyNumberFormat="1" applyFont="1" applyBorder="1"/>
    <xf numFmtId="0" fontId="18" fillId="0" borderId="1" xfId="0" applyFont="1" applyBorder="1" applyAlignment="1">
      <alignment horizontal="center"/>
    </xf>
    <xf numFmtId="0" fontId="18" fillId="0" borderId="6" xfId="0" applyFont="1" applyBorder="1" applyAlignment="1"/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/>
    <xf numFmtId="0" fontId="18" fillId="0" borderId="0" xfId="0" applyFont="1" applyAlignment="1">
      <alignment horizontal="center"/>
    </xf>
    <xf numFmtId="10" fontId="17" fillId="3" borderId="1" xfId="0" applyNumberFormat="1" applyFont="1" applyFill="1" applyBorder="1"/>
    <xf numFmtId="0" fontId="13" fillId="0" borderId="1" xfId="0" applyFont="1" applyBorder="1" applyAlignment="1">
      <alignment wrapText="1"/>
    </xf>
    <xf numFmtId="0" fontId="8" fillId="0" borderId="4" xfId="2" applyFont="1" applyFill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/>
    </xf>
    <xf numFmtId="44" fontId="2" fillId="2" borderId="4" xfId="1" applyNumberFormat="1" applyFont="1" applyFill="1" applyBorder="1" applyAlignment="1" applyProtection="1">
      <alignment horizontal="left" vertical="center" shrinkToFit="1"/>
    </xf>
    <xf numFmtId="44" fontId="11" fillId="0" borderId="4" xfId="2" applyNumberFormat="1" applyFont="1" applyBorder="1" applyAlignment="1" applyProtection="1">
      <alignment horizontal="center" vertical="center"/>
    </xf>
    <xf numFmtId="2" fontId="12" fillId="2" borderId="4" xfId="2" applyNumberFormat="1" applyFont="1" applyFill="1" applyBorder="1" applyAlignment="1" applyProtection="1">
      <alignment horizontal="center" vertical="center" wrapText="1" shrinkToFit="1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44" fontId="7" fillId="0" borderId="1" xfId="1" applyFont="1" applyBorder="1"/>
    <xf numFmtId="44" fontId="7" fillId="3" borderId="1" xfId="1" applyFont="1" applyFill="1" applyBorder="1"/>
    <xf numFmtId="44" fontId="7" fillId="0" borderId="1" xfId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0" fontId="3" fillId="0" borderId="0" xfId="0" applyFont="1" applyBorder="1" applyAlignme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164" fontId="1" fillId="4" borderId="3" xfId="2" applyNumberFormat="1" applyFont="1" applyFill="1" applyBorder="1" applyAlignment="1" applyProtection="1">
      <alignment horizontal="center" vertical="center"/>
    </xf>
    <xf numFmtId="0" fontId="1" fillId="4" borderId="11" xfId="2" applyFont="1" applyFill="1" applyBorder="1" applyAlignment="1" applyProtection="1">
      <alignment horizontal="center" vertical="center"/>
    </xf>
    <xf numFmtId="0" fontId="1" fillId="4" borderId="3" xfId="2" applyFont="1" applyFill="1" applyBorder="1" applyAlignment="1" applyProtection="1">
      <alignment horizontal="center" vertical="center"/>
    </xf>
    <xf numFmtId="0" fontId="1" fillId="4" borderId="12" xfId="2" applyFont="1" applyFill="1" applyBorder="1" applyAlignment="1" applyProtection="1">
      <alignment horizontal="center" vertical="center"/>
    </xf>
    <xf numFmtId="164" fontId="10" fillId="3" borderId="1" xfId="1" applyNumberFormat="1" applyFont="1" applyFill="1" applyBorder="1" applyAlignment="1" applyProtection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 textRotation="90"/>
    </xf>
    <xf numFmtId="0" fontId="11" fillId="0" borderId="1" xfId="2" applyFont="1" applyFill="1" applyBorder="1" applyAlignment="1" applyProtection="1">
      <alignment horizontal="center" vertical="center"/>
    </xf>
    <xf numFmtId="0" fontId="11" fillId="0" borderId="1" xfId="2" applyFont="1" applyBorder="1" applyAlignment="1" applyProtection="1">
      <alignment horizontal="center" vertical="center"/>
    </xf>
    <xf numFmtId="0" fontId="11" fillId="0" borderId="1" xfId="2" applyFont="1" applyBorder="1" applyAlignment="1" applyProtection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/>
    </xf>
    <xf numFmtId="10" fontId="18" fillId="0" borderId="3" xfId="0" applyNumberFormat="1" applyFont="1" applyBorder="1" applyAlignment="1">
      <alignment horizontal="center"/>
    </xf>
    <xf numFmtId="10" fontId="18" fillId="0" borderId="12" xfId="0" applyNumberFormat="1" applyFont="1" applyBorder="1" applyAlignment="1">
      <alignment horizontal="center"/>
    </xf>
    <xf numFmtId="10" fontId="18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 vertical="center"/>
    </xf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topLeftCell="A4" zoomScale="120" zoomScaleNormal="120" workbookViewId="0">
      <selection activeCell="B37" sqref="B37"/>
    </sheetView>
  </sheetViews>
  <sheetFormatPr defaultRowHeight="15" x14ac:dyDescent="0.25"/>
  <cols>
    <col min="1" max="1" width="3.7109375" bestFit="1" customWidth="1"/>
    <col min="2" max="2" width="51.7109375" customWidth="1"/>
    <col min="3" max="3" width="11.140625" customWidth="1"/>
    <col min="4" max="4" width="6" customWidth="1"/>
    <col min="5" max="6" width="12.7109375" customWidth="1"/>
    <col min="7" max="7" width="15.28515625" customWidth="1"/>
    <col min="8" max="8" width="13.42578125" customWidth="1"/>
  </cols>
  <sheetData>
    <row r="1" spans="1:8" x14ac:dyDescent="0.25">
      <c r="A1" s="67" t="s">
        <v>6</v>
      </c>
      <c r="B1" s="67"/>
      <c r="C1" s="67"/>
      <c r="D1" s="67"/>
      <c r="E1" s="67"/>
      <c r="F1" s="67"/>
      <c r="G1" s="67"/>
      <c r="H1" s="67"/>
    </row>
    <row r="2" spans="1:8" x14ac:dyDescent="0.25">
      <c r="A2" s="67"/>
      <c r="B2" s="67"/>
      <c r="C2" s="67"/>
      <c r="D2" s="67"/>
      <c r="E2" s="67"/>
      <c r="F2" s="67"/>
      <c r="G2" s="67"/>
      <c r="H2" s="67"/>
    </row>
    <row r="3" spans="1:8" x14ac:dyDescent="0.25">
      <c r="A3" s="68" t="s">
        <v>135</v>
      </c>
      <c r="B3" s="68"/>
      <c r="C3" s="68"/>
      <c r="D3" s="68"/>
      <c r="E3" s="68"/>
      <c r="F3" s="68"/>
      <c r="G3" s="68"/>
      <c r="H3" s="68"/>
    </row>
    <row r="4" spans="1:8" x14ac:dyDescent="0.25">
      <c r="A4" s="68" t="s">
        <v>118</v>
      </c>
      <c r="B4" s="68"/>
      <c r="C4" s="68"/>
      <c r="D4" s="68"/>
      <c r="E4" s="68"/>
      <c r="F4" s="68"/>
      <c r="G4" s="68"/>
      <c r="H4" s="68"/>
    </row>
    <row r="5" spans="1:8" ht="15" customHeight="1" x14ac:dyDescent="0.25">
      <c r="A5" s="69" t="s">
        <v>7</v>
      </c>
      <c r="B5" s="70" t="s">
        <v>8</v>
      </c>
      <c r="C5" s="71" t="s">
        <v>9</v>
      </c>
      <c r="D5" s="71" t="s">
        <v>10</v>
      </c>
      <c r="E5" s="72" t="s">
        <v>11</v>
      </c>
      <c r="F5" s="72" t="s">
        <v>12</v>
      </c>
      <c r="G5" s="7" t="s">
        <v>36</v>
      </c>
      <c r="H5" s="73" t="s">
        <v>117</v>
      </c>
    </row>
    <row r="6" spans="1:8" x14ac:dyDescent="0.25">
      <c r="A6" s="69"/>
      <c r="B6" s="70"/>
      <c r="C6" s="71"/>
      <c r="D6" s="71"/>
      <c r="E6" s="71"/>
      <c r="F6" s="71"/>
      <c r="G6" s="15">
        <v>0.21249999999999999</v>
      </c>
      <c r="H6" s="70"/>
    </row>
    <row r="7" spans="1:8" ht="15" customHeight="1" x14ac:dyDescent="0.25">
      <c r="A7" s="64" t="s">
        <v>126</v>
      </c>
      <c r="B7" s="63"/>
      <c r="C7" s="63"/>
      <c r="D7" s="63"/>
      <c r="E7" s="63"/>
      <c r="F7" s="63"/>
      <c r="G7" s="63"/>
      <c r="H7" s="65"/>
    </row>
    <row r="8" spans="1:8" x14ac:dyDescent="0.25">
      <c r="A8" s="13">
        <v>1</v>
      </c>
      <c r="B8" s="6" t="s">
        <v>28</v>
      </c>
      <c r="C8" s="66">
        <f>SUM(G9:G9)</f>
        <v>851.78124999999989</v>
      </c>
      <c r="D8" s="66"/>
      <c r="E8" s="66"/>
      <c r="F8" s="66"/>
      <c r="G8" s="66"/>
      <c r="H8" s="66"/>
    </row>
    <row r="9" spans="1:8" ht="23.25" x14ac:dyDescent="0.25">
      <c r="A9" s="8" t="s">
        <v>13</v>
      </c>
      <c r="B9" s="16" t="s">
        <v>90</v>
      </c>
      <c r="C9" s="11">
        <v>10</v>
      </c>
      <c r="D9" s="11" t="s">
        <v>17</v>
      </c>
      <c r="E9" s="12">
        <v>70.25</v>
      </c>
      <c r="F9" s="5">
        <f t="shared" ref="F9" si="0">C9*E9</f>
        <v>702.5</v>
      </c>
      <c r="G9" s="14">
        <f>F9*1.2125</f>
        <v>851.78124999999989</v>
      </c>
      <c r="H9" s="9" t="s">
        <v>130</v>
      </c>
    </row>
    <row r="10" spans="1:8" x14ac:dyDescent="0.25">
      <c r="A10" s="13">
        <v>2</v>
      </c>
      <c r="B10" s="6" t="s">
        <v>92</v>
      </c>
      <c r="C10" s="66">
        <f>SUM(G11:G14)</f>
        <v>780.52019999999993</v>
      </c>
      <c r="D10" s="66"/>
      <c r="E10" s="66"/>
      <c r="F10" s="66"/>
      <c r="G10" s="66"/>
      <c r="H10" s="66"/>
    </row>
    <row r="11" spans="1:8" x14ac:dyDescent="0.25">
      <c r="A11" s="8" t="s">
        <v>25</v>
      </c>
      <c r="B11" s="37" t="s">
        <v>91</v>
      </c>
      <c r="C11" s="11">
        <v>3</v>
      </c>
      <c r="D11" s="11" t="s">
        <v>29</v>
      </c>
      <c r="E11" s="12">
        <v>16.34</v>
      </c>
      <c r="F11" s="5">
        <f t="shared" ref="F11" si="1">C11*E11</f>
        <v>49.019999999999996</v>
      </c>
      <c r="G11" s="14">
        <f>F11*1.2125</f>
        <v>59.436749999999989</v>
      </c>
      <c r="H11" s="9" t="s">
        <v>93</v>
      </c>
    </row>
    <row r="12" spans="1:8" ht="23.25" x14ac:dyDescent="0.25">
      <c r="A12" s="8" t="s">
        <v>26</v>
      </c>
      <c r="B12" s="37" t="s">
        <v>88</v>
      </c>
      <c r="C12" s="11">
        <f>22-(8*0.4)</f>
        <v>18.8</v>
      </c>
      <c r="D12" s="11" t="s">
        <v>16</v>
      </c>
      <c r="E12" s="12">
        <v>9.91</v>
      </c>
      <c r="F12" s="5">
        <f>C12*E12</f>
        <v>186.30800000000002</v>
      </c>
      <c r="G12" s="14">
        <f>F12*1.2125</f>
        <v>225.89845</v>
      </c>
      <c r="H12" s="9" t="s">
        <v>89</v>
      </c>
    </row>
    <row r="13" spans="1:8" ht="34.5" x14ac:dyDescent="0.25">
      <c r="A13" s="8" t="s">
        <v>27</v>
      </c>
      <c r="B13" s="53" t="s">
        <v>119</v>
      </c>
      <c r="C13" s="11">
        <v>8</v>
      </c>
      <c r="D13" s="11" t="s">
        <v>29</v>
      </c>
      <c r="E13" s="12">
        <v>44.1</v>
      </c>
      <c r="F13" s="5">
        <f>C13*E13</f>
        <v>352.8</v>
      </c>
      <c r="G13" s="14">
        <f>F13*1.2125</f>
        <v>427.77</v>
      </c>
      <c r="H13" s="9" t="s">
        <v>120</v>
      </c>
    </row>
    <row r="14" spans="1:8" ht="22.5" x14ac:dyDescent="0.25">
      <c r="A14" s="8" t="s">
        <v>122</v>
      </c>
      <c r="B14" s="54" t="s">
        <v>121</v>
      </c>
      <c r="C14" s="11">
        <v>1</v>
      </c>
      <c r="D14" s="11" t="s">
        <v>17</v>
      </c>
      <c r="E14" s="12">
        <v>55.6</v>
      </c>
      <c r="F14" s="5">
        <f>C14*E14</f>
        <v>55.6</v>
      </c>
      <c r="G14" s="14">
        <f>F14*1.2125</f>
        <v>67.414999999999992</v>
      </c>
      <c r="H14" s="9" t="s">
        <v>123</v>
      </c>
    </row>
    <row r="15" spans="1:8" x14ac:dyDescent="0.25">
      <c r="A15" s="13">
        <v>4</v>
      </c>
      <c r="B15" s="6" t="s">
        <v>37</v>
      </c>
      <c r="C15" s="66">
        <f>SUM(G16:G20)</f>
        <v>1751.8915375000001</v>
      </c>
      <c r="D15" s="66"/>
      <c r="E15" s="66"/>
      <c r="F15" s="66"/>
      <c r="G15" s="66"/>
      <c r="H15" s="66"/>
    </row>
    <row r="16" spans="1:8" ht="22.5" x14ac:dyDescent="0.25">
      <c r="A16" s="8" t="s">
        <v>31</v>
      </c>
      <c r="B16" s="10" t="s">
        <v>19</v>
      </c>
      <c r="C16" s="11">
        <v>4.4000000000000004</v>
      </c>
      <c r="D16" s="11" t="s">
        <v>16</v>
      </c>
      <c r="E16" s="12">
        <v>108.71</v>
      </c>
      <c r="F16" s="5">
        <f>C16*E16</f>
        <v>478.32400000000001</v>
      </c>
      <c r="G16" s="14">
        <f>F16*1.2125</f>
        <v>579.96785</v>
      </c>
      <c r="H16" s="9" t="s">
        <v>22</v>
      </c>
    </row>
    <row r="17" spans="1:8" ht="33.75" x14ac:dyDescent="0.25">
      <c r="A17" s="8" t="s">
        <v>32</v>
      </c>
      <c r="B17" s="10" t="s">
        <v>20</v>
      </c>
      <c r="C17" s="11">
        <v>11</v>
      </c>
      <c r="D17" s="11" t="s">
        <v>18</v>
      </c>
      <c r="E17" s="12">
        <v>17.579999999999998</v>
      </c>
      <c r="F17" s="5">
        <f t="shared" ref="F17:F19" si="2">C17*E17</f>
        <v>193.38</v>
      </c>
      <c r="G17" s="14">
        <f>F17*1.2125</f>
        <v>234.47324999999998</v>
      </c>
      <c r="H17" s="9" t="s">
        <v>23</v>
      </c>
    </row>
    <row r="18" spans="1:8" ht="33.75" x14ac:dyDescent="0.25">
      <c r="A18" s="8" t="s">
        <v>33</v>
      </c>
      <c r="B18" s="10" t="s">
        <v>21</v>
      </c>
      <c r="C18" s="11">
        <v>8</v>
      </c>
      <c r="D18" s="11" t="s">
        <v>18</v>
      </c>
      <c r="E18" s="12">
        <v>15.42</v>
      </c>
      <c r="F18" s="5">
        <f t="shared" si="2"/>
        <v>123.36</v>
      </c>
      <c r="G18" s="14">
        <f>F18*1.2125</f>
        <v>149.57399999999998</v>
      </c>
      <c r="H18" s="9" t="s">
        <v>24</v>
      </c>
    </row>
    <row r="19" spans="1:8" ht="34.5" x14ac:dyDescent="0.25">
      <c r="A19" s="8" t="s">
        <v>34</v>
      </c>
      <c r="B19" s="16" t="s">
        <v>96</v>
      </c>
      <c r="C19" s="11">
        <v>19</v>
      </c>
      <c r="D19" s="11" t="s">
        <v>18</v>
      </c>
      <c r="E19" s="12">
        <v>16.920000000000002</v>
      </c>
      <c r="F19" s="5">
        <f t="shared" si="2"/>
        <v>321.48</v>
      </c>
      <c r="G19" s="14">
        <f>F19*1.2125</f>
        <v>389.79449999999997</v>
      </c>
      <c r="H19" s="9" t="s">
        <v>98</v>
      </c>
    </row>
    <row r="20" spans="1:8" ht="45.75" x14ac:dyDescent="0.25">
      <c r="A20" s="8" t="s">
        <v>97</v>
      </c>
      <c r="B20" s="37" t="s">
        <v>99</v>
      </c>
      <c r="C20" s="11">
        <v>0.5</v>
      </c>
      <c r="D20" s="11" t="s">
        <v>17</v>
      </c>
      <c r="E20" s="12">
        <v>656.63</v>
      </c>
      <c r="F20" s="5">
        <f t="shared" ref="F20" si="3">C20*E20</f>
        <v>328.315</v>
      </c>
      <c r="G20" s="14">
        <f>F20*1.2125</f>
        <v>398.08193749999998</v>
      </c>
      <c r="H20" s="9" t="s">
        <v>100</v>
      </c>
    </row>
    <row r="21" spans="1:8" x14ac:dyDescent="0.25">
      <c r="A21" s="13">
        <v>5</v>
      </c>
      <c r="B21" s="6" t="s">
        <v>101</v>
      </c>
      <c r="C21" s="66">
        <f>SUM(G22:G24)</f>
        <v>943.7372499999999</v>
      </c>
      <c r="D21" s="66"/>
      <c r="E21" s="66"/>
      <c r="F21" s="66"/>
      <c r="G21" s="66"/>
      <c r="H21" s="66"/>
    </row>
    <row r="22" spans="1:8" ht="23.25" x14ac:dyDescent="0.25">
      <c r="A22" s="8" t="s">
        <v>35</v>
      </c>
      <c r="B22" s="37" t="s">
        <v>102</v>
      </c>
      <c r="C22" s="11">
        <v>4</v>
      </c>
      <c r="D22" s="11" t="s">
        <v>16</v>
      </c>
      <c r="E22" s="12">
        <v>120.98</v>
      </c>
      <c r="F22" s="5">
        <f t="shared" ref="F22" si="4">C22*E22</f>
        <v>483.92</v>
      </c>
      <c r="G22" s="14">
        <f>F22*1.2125</f>
        <v>586.75299999999993</v>
      </c>
      <c r="H22" s="9" t="s">
        <v>104</v>
      </c>
    </row>
    <row r="23" spans="1:8" ht="34.5" x14ac:dyDescent="0.25">
      <c r="A23" s="8" t="s">
        <v>87</v>
      </c>
      <c r="B23" s="16" t="s">
        <v>105</v>
      </c>
      <c r="C23" s="11">
        <v>7</v>
      </c>
      <c r="D23" s="11" t="s">
        <v>16</v>
      </c>
      <c r="E23" s="12">
        <v>6.02</v>
      </c>
      <c r="F23" s="5">
        <f t="shared" ref="F23" si="5">C23*E23</f>
        <v>42.14</v>
      </c>
      <c r="G23" s="14">
        <f>F23*1.2125</f>
        <v>51.094749999999998</v>
      </c>
      <c r="H23" s="9" t="s">
        <v>106</v>
      </c>
    </row>
    <row r="24" spans="1:8" ht="34.5" x14ac:dyDescent="0.25">
      <c r="A24" s="8" t="s">
        <v>103</v>
      </c>
      <c r="B24" s="37" t="s">
        <v>107</v>
      </c>
      <c r="C24" s="11">
        <v>7</v>
      </c>
      <c r="D24" s="11" t="s">
        <v>16</v>
      </c>
      <c r="E24" s="12">
        <v>36.04</v>
      </c>
      <c r="F24" s="5">
        <f t="shared" ref="F24" si="6">C24*E24</f>
        <v>252.28</v>
      </c>
      <c r="G24" s="14">
        <f>F24*1.2125</f>
        <v>305.8895</v>
      </c>
      <c r="H24" s="9" t="s">
        <v>108</v>
      </c>
    </row>
    <row r="25" spans="1:8" x14ac:dyDescent="0.25">
      <c r="A25" s="13">
        <v>6</v>
      </c>
      <c r="B25" s="6" t="s">
        <v>30</v>
      </c>
      <c r="C25" s="66">
        <f>SUM(G26:G28)</f>
        <v>3002.3658249999994</v>
      </c>
      <c r="D25" s="66"/>
      <c r="E25" s="66"/>
      <c r="F25" s="66"/>
      <c r="G25" s="66"/>
      <c r="H25" s="66"/>
    </row>
    <row r="26" spans="1:8" ht="23.25" x14ac:dyDescent="0.25">
      <c r="A26" s="8" t="s">
        <v>111</v>
      </c>
      <c r="B26" s="37" t="s">
        <v>109</v>
      </c>
      <c r="C26" s="11">
        <v>21</v>
      </c>
      <c r="D26" s="11" t="s">
        <v>16</v>
      </c>
      <c r="E26" s="12">
        <v>13.99</v>
      </c>
      <c r="F26" s="5">
        <f t="shared" ref="F26" si="7">C26*E26</f>
        <v>293.79000000000002</v>
      </c>
      <c r="G26" s="14">
        <f>F26*1.2125</f>
        <v>356.22037499999999</v>
      </c>
      <c r="H26" s="42" t="s">
        <v>110</v>
      </c>
    </row>
    <row r="27" spans="1:8" x14ac:dyDescent="0.25">
      <c r="A27" s="38" t="s">
        <v>112</v>
      </c>
      <c r="B27" s="16" t="s">
        <v>94</v>
      </c>
      <c r="C27" s="39">
        <v>6</v>
      </c>
      <c r="D27" s="39" t="s">
        <v>17</v>
      </c>
      <c r="E27" s="12">
        <v>42.59</v>
      </c>
      <c r="F27" s="5">
        <f t="shared" ref="F27" si="8">C27*E27</f>
        <v>255.54000000000002</v>
      </c>
      <c r="G27" s="14">
        <f>F27*1.2125</f>
        <v>309.84224999999998</v>
      </c>
      <c r="H27" s="42" t="s">
        <v>95</v>
      </c>
    </row>
    <row r="28" spans="1:8" x14ac:dyDescent="0.25">
      <c r="A28" s="38" t="s">
        <v>113</v>
      </c>
      <c r="B28" s="37" t="s">
        <v>137</v>
      </c>
      <c r="C28" s="39">
        <v>9.1999999999999993</v>
      </c>
      <c r="D28" s="39" t="s">
        <v>16</v>
      </c>
      <c r="E28" s="12">
        <v>209.44</v>
      </c>
      <c r="F28" s="40">
        <f>C28*E28</f>
        <v>1926.8479999999997</v>
      </c>
      <c r="G28" s="41">
        <f>F28*1.2125</f>
        <v>2336.3031999999994</v>
      </c>
      <c r="H28" s="42" t="s">
        <v>114</v>
      </c>
    </row>
    <row r="29" spans="1:8" x14ac:dyDescent="0.25">
      <c r="A29" s="59" t="s">
        <v>124</v>
      </c>
      <c r="B29" s="59"/>
      <c r="C29" s="60">
        <f>C8+C10+C15+C21+C25</f>
        <v>7330.2960624999996</v>
      </c>
      <c r="D29" s="61"/>
      <c r="E29" s="61"/>
      <c r="F29" s="61"/>
      <c r="G29" s="61"/>
      <c r="H29" s="61"/>
    </row>
    <row r="30" spans="1:8" x14ac:dyDescent="0.25">
      <c r="A30" s="64" t="s">
        <v>127</v>
      </c>
      <c r="B30" s="63"/>
      <c r="C30" s="63"/>
      <c r="D30" s="63"/>
      <c r="E30" s="63"/>
      <c r="F30" s="63"/>
      <c r="G30" s="63"/>
      <c r="H30" s="65"/>
    </row>
    <row r="31" spans="1:8" x14ac:dyDescent="0.25">
      <c r="A31" s="13">
        <v>1</v>
      </c>
      <c r="B31" s="6" t="s">
        <v>28</v>
      </c>
      <c r="C31" s="66">
        <f>SUM(G32:G32)</f>
        <v>85.178124999999994</v>
      </c>
      <c r="D31" s="66"/>
      <c r="E31" s="66"/>
      <c r="F31" s="66"/>
      <c r="G31" s="66"/>
      <c r="H31" s="66"/>
    </row>
    <row r="32" spans="1:8" ht="23.25" x14ac:dyDescent="0.25">
      <c r="A32" s="8" t="s">
        <v>13</v>
      </c>
      <c r="B32" s="16" t="s">
        <v>90</v>
      </c>
      <c r="C32" s="11">
        <v>1</v>
      </c>
      <c r="D32" s="11" t="s">
        <v>17</v>
      </c>
      <c r="E32" s="12">
        <v>70.25</v>
      </c>
      <c r="F32" s="5">
        <f t="shared" ref="F32" si="9">C32*E32</f>
        <v>70.25</v>
      </c>
      <c r="G32" s="14">
        <f>F32*1.2125</f>
        <v>85.178124999999994</v>
      </c>
      <c r="H32" s="9" t="s">
        <v>130</v>
      </c>
    </row>
    <row r="33" spans="1:8" x14ac:dyDescent="0.25">
      <c r="A33" s="13">
        <v>4</v>
      </c>
      <c r="B33" s="6" t="s">
        <v>37</v>
      </c>
      <c r="C33" s="66">
        <f>SUM(G34:G38)</f>
        <v>3916.3167999999996</v>
      </c>
      <c r="D33" s="66"/>
      <c r="E33" s="66"/>
      <c r="F33" s="66"/>
      <c r="G33" s="66"/>
      <c r="H33" s="66"/>
    </row>
    <row r="34" spans="1:8" ht="22.5" x14ac:dyDescent="0.25">
      <c r="A34" s="8" t="s">
        <v>31</v>
      </c>
      <c r="B34" s="10" t="s">
        <v>19</v>
      </c>
      <c r="C34" s="11">
        <v>11</v>
      </c>
      <c r="D34" s="11" t="s">
        <v>16</v>
      </c>
      <c r="E34" s="12">
        <v>108.71</v>
      </c>
      <c r="F34" s="5">
        <f>C34*E34</f>
        <v>1195.81</v>
      </c>
      <c r="G34" s="14">
        <f>F34*1.2125</f>
        <v>1449.9196249999998</v>
      </c>
      <c r="H34" s="9" t="s">
        <v>22</v>
      </c>
    </row>
    <row r="35" spans="1:8" ht="33.75" x14ac:dyDescent="0.25">
      <c r="A35" s="8" t="s">
        <v>32</v>
      </c>
      <c r="B35" s="10" t="s">
        <v>20</v>
      </c>
      <c r="C35" s="11">
        <v>17</v>
      </c>
      <c r="D35" s="11" t="s">
        <v>18</v>
      </c>
      <c r="E35" s="12">
        <v>17.579999999999998</v>
      </c>
      <c r="F35" s="5">
        <f t="shared" ref="F35:F38" si="10">C35*E35</f>
        <v>298.85999999999996</v>
      </c>
      <c r="G35" s="14">
        <f>F35*1.2125</f>
        <v>362.36774999999994</v>
      </c>
      <c r="H35" s="9" t="s">
        <v>23</v>
      </c>
    </row>
    <row r="36" spans="1:8" ht="33.75" x14ac:dyDescent="0.25">
      <c r="A36" s="8" t="s">
        <v>33</v>
      </c>
      <c r="B36" s="10" t="s">
        <v>21</v>
      </c>
      <c r="C36" s="11">
        <v>20</v>
      </c>
      <c r="D36" s="11" t="s">
        <v>18</v>
      </c>
      <c r="E36" s="12">
        <v>15.42</v>
      </c>
      <c r="F36" s="5">
        <f t="shared" si="10"/>
        <v>308.39999999999998</v>
      </c>
      <c r="G36" s="14">
        <f>F36*1.2125</f>
        <v>373.93499999999995</v>
      </c>
      <c r="H36" s="9" t="s">
        <v>24</v>
      </c>
    </row>
    <row r="37" spans="1:8" ht="34.5" x14ac:dyDescent="0.25">
      <c r="A37" s="8" t="s">
        <v>34</v>
      </c>
      <c r="B37" s="16" t="s">
        <v>96</v>
      </c>
      <c r="C37" s="11">
        <v>30</v>
      </c>
      <c r="D37" s="11" t="s">
        <v>18</v>
      </c>
      <c r="E37" s="12">
        <v>16.920000000000002</v>
      </c>
      <c r="F37" s="5">
        <f t="shared" si="10"/>
        <v>507.6</v>
      </c>
      <c r="G37" s="14">
        <f>F37*1.2125</f>
        <v>615.46500000000003</v>
      </c>
      <c r="H37" s="9" t="s">
        <v>98</v>
      </c>
    </row>
    <row r="38" spans="1:8" ht="45.75" x14ac:dyDescent="0.25">
      <c r="A38" s="8" t="s">
        <v>97</v>
      </c>
      <c r="B38" s="37" t="s">
        <v>99</v>
      </c>
      <c r="C38" s="11">
        <v>1.4</v>
      </c>
      <c r="D38" s="11" t="s">
        <v>17</v>
      </c>
      <c r="E38" s="12">
        <v>656.63</v>
      </c>
      <c r="F38" s="5">
        <f t="shared" si="10"/>
        <v>919.28199999999993</v>
      </c>
      <c r="G38" s="14">
        <f>F38*1.2125</f>
        <v>1114.6294249999999</v>
      </c>
      <c r="H38" s="9" t="s">
        <v>100</v>
      </c>
    </row>
    <row r="39" spans="1:8" x14ac:dyDescent="0.25">
      <c r="A39" s="13">
        <v>5</v>
      </c>
      <c r="B39" s="6" t="s">
        <v>101</v>
      </c>
      <c r="C39" s="66">
        <f>SUM(G40:G42)</f>
        <v>2110.7684999999997</v>
      </c>
      <c r="D39" s="66"/>
      <c r="E39" s="66"/>
      <c r="F39" s="66"/>
      <c r="G39" s="66"/>
      <c r="H39" s="66"/>
    </row>
    <row r="40" spans="1:8" ht="45.75" x14ac:dyDescent="0.25">
      <c r="A40" s="8" t="s">
        <v>35</v>
      </c>
      <c r="B40" s="37" t="s">
        <v>128</v>
      </c>
      <c r="C40" s="11">
        <v>8</v>
      </c>
      <c r="D40" s="11" t="s">
        <v>16</v>
      </c>
      <c r="E40" s="12">
        <v>80.91</v>
      </c>
      <c r="F40" s="5">
        <f>C40*E40</f>
        <v>647.28</v>
      </c>
      <c r="G40" s="14">
        <f>F40*1.2125</f>
        <v>784.82699999999988</v>
      </c>
      <c r="H40" s="9" t="s">
        <v>129</v>
      </c>
    </row>
    <row r="41" spans="1:8" ht="34.5" x14ac:dyDescent="0.25">
      <c r="A41" s="8" t="s">
        <v>87</v>
      </c>
      <c r="B41" s="16" t="s">
        <v>105</v>
      </c>
      <c r="C41" s="11">
        <v>26</v>
      </c>
      <c r="D41" s="11" t="s">
        <v>16</v>
      </c>
      <c r="E41" s="12">
        <v>6.02</v>
      </c>
      <c r="F41" s="5">
        <f t="shared" ref="F41:F42" si="11">C41*E41</f>
        <v>156.51999999999998</v>
      </c>
      <c r="G41" s="14">
        <f>F41*1.2125</f>
        <v>189.78049999999996</v>
      </c>
      <c r="H41" s="9" t="s">
        <v>106</v>
      </c>
    </row>
    <row r="42" spans="1:8" ht="34.5" x14ac:dyDescent="0.25">
      <c r="A42" s="8" t="s">
        <v>103</v>
      </c>
      <c r="B42" s="37" t="s">
        <v>107</v>
      </c>
      <c r="C42" s="11">
        <v>26</v>
      </c>
      <c r="D42" s="11" t="s">
        <v>16</v>
      </c>
      <c r="E42" s="12">
        <v>36.04</v>
      </c>
      <c r="F42" s="5">
        <f t="shared" si="11"/>
        <v>937.04</v>
      </c>
      <c r="G42" s="14">
        <f>F42*1.2125</f>
        <v>1136.1609999999998</v>
      </c>
      <c r="H42" s="9" t="s">
        <v>108</v>
      </c>
    </row>
    <row r="43" spans="1:8" x14ac:dyDescent="0.25">
      <c r="A43" s="13">
        <v>6</v>
      </c>
      <c r="B43" s="6" t="s">
        <v>30</v>
      </c>
      <c r="C43" s="66">
        <f>SUM(G44:G44)</f>
        <v>441.03474999999997</v>
      </c>
      <c r="D43" s="66"/>
      <c r="E43" s="66"/>
      <c r="F43" s="66"/>
      <c r="G43" s="66"/>
      <c r="H43" s="66"/>
    </row>
    <row r="44" spans="1:8" ht="23.25" x14ac:dyDescent="0.25">
      <c r="A44" s="8" t="s">
        <v>111</v>
      </c>
      <c r="B44" s="37" t="s">
        <v>109</v>
      </c>
      <c r="C44" s="11">
        <v>26</v>
      </c>
      <c r="D44" s="11" t="s">
        <v>16</v>
      </c>
      <c r="E44" s="12">
        <v>13.99</v>
      </c>
      <c r="F44" s="5">
        <f t="shared" ref="F44" si="12">C44*E44</f>
        <v>363.74</v>
      </c>
      <c r="G44" s="14">
        <f>F44*1.2125</f>
        <v>441.03474999999997</v>
      </c>
      <c r="H44" s="42" t="s">
        <v>110</v>
      </c>
    </row>
    <row r="45" spans="1:8" x14ac:dyDescent="0.25">
      <c r="A45" s="59" t="s">
        <v>131</v>
      </c>
      <c r="B45" s="59"/>
      <c r="C45" s="60">
        <f>C31+C33+C39+C43</f>
        <v>6553.298174999999</v>
      </c>
      <c r="D45" s="61"/>
      <c r="E45" s="61"/>
      <c r="F45" s="61"/>
      <c r="G45" s="61"/>
      <c r="H45" s="61"/>
    </row>
    <row r="46" spans="1:8" x14ac:dyDescent="0.25">
      <c r="A46" s="64" t="s">
        <v>14</v>
      </c>
      <c r="B46" s="63"/>
      <c r="C46" s="62">
        <f>C45+C29</f>
        <v>13883.594237499998</v>
      </c>
      <c r="D46" s="63"/>
      <c r="E46" s="63"/>
      <c r="F46" s="63"/>
      <c r="G46" s="63"/>
      <c r="H46" s="63"/>
    </row>
    <row r="48" spans="1:8" x14ac:dyDescent="0.25">
      <c r="E48" s="58" t="s">
        <v>125</v>
      </c>
      <c r="F48" s="58"/>
      <c r="G48" s="58"/>
    </row>
    <row r="50" spans="3:7" x14ac:dyDescent="0.25">
      <c r="D50" s="57"/>
      <c r="E50" s="57"/>
      <c r="F50" s="57"/>
      <c r="G50" s="57"/>
    </row>
    <row r="51" spans="3:7" x14ac:dyDescent="0.25">
      <c r="D51" s="58" t="s">
        <v>3</v>
      </c>
      <c r="E51" s="58"/>
      <c r="F51" s="58"/>
      <c r="G51" s="51"/>
    </row>
    <row r="52" spans="3:7" x14ac:dyDescent="0.25">
      <c r="D52" s="58" t="s">
        <v>4</v>
      </c>
      <c r="E52" s="58"/>
      <c r="F52" s="58"/>
      <c r="G52" s="51"/>
    </row>
    <row r="53" spans="3:7" x14ac:dyDescent="0.25">
      <c r="C53" s="1"/>
    </row>
    <row r="54" spans="3:7" x14ac:dyDescent="0.25">
      <c r="C54" s="2"/>
    </row>
    <row r="55" spans="3:7" x14ac:dyDescent="0.25">
      <c r="E55" s="1"/>
    </row>
    <row r="56" spans="3:7" x14ac:dyDescent="0.25">
      <c r="C56" s="4" t="s">
        <v>5</v>
      </c>
      <c r="E56" s="3"/>
    </row>
    <row r="57" spans="3:7" x14ac:dyDescent="0.25">
      <c r="D57" s="58"/>
      <c r="E57" s="58"/>
      <c r="F57" s="58"/>
      <c r="G57" s="58"/>
    </row>
    <row r="58" spans="3:7" x14ac:dyDescent="0.25">
      <c r="D58" s="57"/>
      <c r="E58" s="57"/>
      <c r="F58" s="57"/>
      <c r="G58" s="57"/>
    </row>
    <row r="59" spans="3:7" x14ac:dyDescent="0.25">
      <c r="D59" s="58" t="s">
        <v>132</v>
      </c>
      <c r="E59" s="58"/>
      <c r="F59" s="58"/>
      <c r="G59" s="51"/>
    </row>
    <row r="60" spans="3:7" x14ac:dyDescent="0.25">
      <c r="D60" s="58" t="s">
        <v>2</v>
      </c>
      <c r="E60" s="58"/>
      <c r="F60" s="58"/>
      <c r="G60" s="51"/>
    </row>
  </sheetData>
  <mergeCells count="33">
    <mergeCell ref="C43:H43"/>
    <mergeCell ref="A1:H2"/>
    <mergeCell ref="A3:H3"/>
    <mergeCell ref="A4:H4"/>
    <mergeCell ref="A5:A6"/>
    <mergeCell ref="B5:B6"/>
    <mergeCell ref="C5:C6"/>
    <mergeCell ref="D5:D6"/>
    <mergeCell ref="E5:E6"/>
    <mergeCell ref="F5:F6"/>
    <mergeCell ref="H5:H6"/>
    <mergeCell ref="A45:B45"/>
    <mergeCell ref="C45:H45"/>
    <mergeCell ref="C46:H46"/>
    <mergeCell ref="A46:B46"/>
    <mergeCell ref="A7:H7"/>
    <mergeCell ref="A30:H30"/>
    <mergeCell ref="C31:H31"/>
    <mergeCell ref="C33:H33"/>
    <mergeCell ref="C39:H39"/>
    <mergeCell ref="A29:B29"/>
    <mergeCell ref="C29:H29"/>
    <mergeCell ref="C10:H10"/>
    <mergeCell ref="C15:H15"/>
    <mergeCell ref="C8:H8"/>
    <mergeCell ref="C21:H21"/>
    <mergeCell ref="C25:H25"/>
    <mergeCell ref="E48:G48"/>
    <mergeCell ref="D51:F51"/>
    <mergeCell ref="D52:F52"/>
    <mergeCell ref="D59:F59"/>
    <mergeCell ref="D60:F60"/>
    <mergeCell ref="D57:G57"/>
  </mergeCells>
  <pageMargins left="0.51181102362204722" right="0.51181102362204722" top="0.78740157480314965" bottom="0.78740157480314965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7" workbookViewId="0">
      <selection activeCell="F26" sqref="F26"/>
    </sheetView>
  </sheetViews>
  <sheetFormatPr defaultRowHeight="15" x14ac:dyDescent="0.25"/>
  <cols>
    <col min="1" max="1" width="7.7109375" bestFit="1" customWidth="1"/>
    <col min="2" max="2" width="35.42578125" bestFit="1" customWidth="1"/>
    <col min="3" max="3" width="11.42578125" customWidth="1"/>
    <col min="4" max="4" width="18.140625" bestFit="1" customWidth="1"/>
    <col min="5" max="5" width="9.140625" bestFit="1" customWidth="1"/>
    <col min="6" max="6" width="14.42578125" bestFit="1" customWidth="1"/>
    <col min="7" max="7" width="9.28515625" bestFit="1" customWidth="1"/>
    <col min="8" max="8" width="15.5703125" bestFit="1" customWidth="1"/>
  </cols>
  <sheetData>
    <row r="1" spans="1:8" x14ac:dyDescent="0.25">
      <c r="A1" s="77" t="s">
        <v>38</v>
      </c>
      <c r="B1" s="78"/>
      <c r="C1" s="78"/>
      <c r="D1" s="78"/>
      <c r="E1" s="78"/>
      <c r="F1" s="78"/>
      <c r="G1" s="78"/>
      <c r="H1" s="79"/>
    </row>
    <row r="2" spans="1:8" x14ac:dyDescent="0.25">
      <c r="A2" s="80"/>
      <c r="B2" s="81"/>
      <c r="C2" s="81"/>
      <c r="D2" s="81"/>
      <c r="E2" s="81"/>
      <c r="F2" s="81"/>
      <c r="G2" s="81"/>
      <c r="H2" s="82"/>
    </row>
    <row r="3" spans="1:8" x14ac:dyDescent="0.25">
      <c r="A3" s="83" t="str">
        <f>'orç. fundos'!A3</f>
        <v>EMPREENDIMENTO: Construção e reforma de muros</v>
      </c>
      <c r="B3" s="84"/>
      <c r="C3" s="84"/>
      <c r="D3" s="84"/>
      <c r="E3" s="84"/>
      <c r="F3" s="84"/>
      <c r="G3" s="84"/>
      <c r="H3" s="85"/>
    </row>
    <row r="4" spans="1:8" x14ac:dyDescent="0.25">
      <c r="A4" s="83" t="str">
        <f>'orç. fundos'!A4</f>
        <v>LOCALIZAÇÃO: E.M.E.I. Benito Victório Martinelli, Rua Antonio Fabris, 359, Bairro Bela Vista, Ibiraiaras/RS</v>
      </c>
      <c r="B4" s="84"/>
      <c r="C4" s="84"/>
      <c r="D4" s="84"/>
      <c r="E4" s="84"/>
      <c r="F4" s="84"/>
      <c r="G4" s="84"/>
      <c r="H4" s="85"/>
    </row>
    <row r="5" spans="1:8" x14ac:dyDescent="0.25">
      <c r="A5" s="86" t="s">
        <v>0</v>
      </c>
      <c r="B5" s="86" t="s">
        <v>1</v>
      </c>
      <c r="C5" s="50" t="s">
        <v>39</v>
      </c>
      <c r="D5" s="86" t="s">
        <v>40</v>
      </c>
      <c r="E5" s="88" t="s">
        <v>115</v>
      </c>
      <c r="F5" s="89"/>
      <c r="G5" s="89"/>
      <c r="H5" s="90"/>
    </row>
    <row r="6" spans="1:8" x14ac:dyDescent="0.25">
      <c r="A6" s="87"/>
      <c r="B6" s="87"/>
      <c r="C6" s="50" t="s">
        <v>41</v>
      </c>
      <c r="D6" s="87"/>
      <c r="E6" s="91" t="s">
        <v>133</v>
      </c>
      <c r="F6" s="91"/>
      <c r="G6" s="91" t="s">
        <v>134</v>
      </c>
      <c r="H6" s="91"/>
    </row>
    <row r="7" spans="1:8" x14ac:dyDescent="0.25">
      <c r="A7" s="74"/>
      <c r="B7" s="75"/>
      <c r="C7" s="75"/>
      <c r="D7" s="76"/>
      <c r="E7" s="17" t="s">
        <v>41</v>
      </c>
      <c r="F7" s="17" t="s">
        <v>42</v>
      </c>
      <c r="G7" s="17" t="s">
        <v>41</v>
      </c>
      <c r="H7" s="17" t="s">
        <v>42</v>
      </c>
    </row>
    <row r="8" spans="1:8" x14ac:dyDescent="0.25">
      <c r="A8" s="74" t="s">
        <v>126</v>
      </c>
      <c r="B8" s="75"/>
      <c r="C8" s="75"/>
      <c r="D8" s="75"/>
      <c r="E8" s="75"/>
      <c r="F8" s="75"/>
      <c r="G8" s="75"/>
      <c r="H8" s="76"/>
    </row>
    <row r="9" spans="1:8" x14ac:dyDescent="0.25">
      <c r="A9" s="18" t="s">
        <v>43</v>
      </c>
      <c r="B9" s="19" t="str">
        <f>'orç. fundos'!B8</f>
        <v>SERVIÇOS PRELIMINARES</v>
      </c>
      <c r="C9" s="20">
        <f>D9*100/D20</f>
        <v>6.1351638158605448</v>
      </c>
      <c r="D9" s="45">
        <f>'orç. fundos'!C8</f>
        <v>851.78124999999989</v>
      </c>
      <c r="E9" s="43">
        <v>100</v>
      </c>
      <c r="F9" s="45">
        <f>D9*E9/100</f>
        <v>851.78124999999989</v>
      </c>
      <c r="G9" s="44"/>
      <c r="H9" s="47"/>
    </row>
    <row r="10" spans="1:8" x14ac:dyDescent="0.25">
      <c r="A10" s="18" t="s">
        <v>44</v>
      </c>
      <c r="B10" s="19" t="str">
        <f>'orç. fundos'!B10</f>
        <v>DRENAGEM</v>
      </c>
      <c r="C10" s="20">
        <f>D10*100/D20</f>
        <v>5.6218885876957687</v>
      </c>
      <c r="D10" s="45">
        <f>'orç. fundos'!C10</f>
        <v>780.52019999999993</v>
      </c>
      <c r="E10" s="43">
        <v>100</v>
      </c>
      <c r="F10" s="45">
        <f>D10*E10/100</f>
        <v>780.52019999999993</v>
      </c>
      <c r="G10" s="44"/>
      <c r="H10" s="47"/>
    </row>
    <row r="11" spans="1:8" x14ac:dyDescent="0.25">
      <c r="A11" s="18" t="s">
        <v>45</v>
      </c>
      <c r="B11" s="19" t="str">
        <f>'orç. fundos'!B15</f>
        <v>VIGAS e PILARES</v>
      </c>
      <c r="C11" s="20">
        <f>D11*100/D20</f>
        <v>12.618429403303137</v>
      </c>
      <c r="D11" s="45">
        <f>'orç. fundos'!C15</f>
        <v>1751.8915375000001</v>
      </c>
      <c r="E11" s="43">
        <v>100</v>
      </c>
      <c r="F11" s="45">
        <f>D11*E11/100</f>
        <v>1751.8915375000004</v>
      </c>
      <c r="G11" s="44"/>
      <c r="H11" s="47"/>
    </row>
    <row r="12" spans="1:8" x14ac:dyDescent="0.25">
      <c r="A12" s="18" t="s">
        <v>46</v>
      </c>
      <c r="B12" s="19" t="str">
        <f>'orç. fundos'!B21</f>
        <v>ALVENARIA</v>
      </c>
      <c r="C12" s="20">
        <f>D12*100/D20</f>
        <v>6.7974995080952274</v>
      </c>
      <c r="D12" s="45">
        <f>'orç. fundos'!C21</f>
        <v>943.7372499999999</v>
      </c>
      <c r="E12" s="43">
        <v>100</v>
      </c>
      <c r="F12" s="45">
        <f>D12*E12/100</f>
        <v>943.7372499999999</v>
      </c>
      <c r="G12" s="44"/>
      <c r="H12" s="47"/>
    </row>
    <row r="13" spans="1:8" x14ac:dyDescent="0.25">
      <c r="A13" s="18" t="s">
        <v>47</v>
      </c>
      <c r="B13" s="19" t="str">
        <f>'orç. fundos'!B25</f>
        <v>SERVIÇOS FINAIS</v>
      </c>
      <c r="C13" s="20">
        <f>D13*100/D20</f>
        <v>21.625277818120903</v>
      </c>
      <c r="D13" s="45">
        <f>'orç. fundos'!C25</f>
        <v>3002.3658249999994</v>
      </c>
      <c r="E13" s="43"/>
      <c r="F13" s="45"/>
      <c r="G13" s="44">
        <v>100</v>
      </c>
      <c r="H13" s="47">
        <f t="shared" ref="H13:H18" si="0">D13*G13/100</f>
        <v>3002.3658249999994</v>
      </c>
    </row>
    <row r="14" spans="1:8" x14ac:dyDescent="0.25">
      <c r="A14" s="74" t="s">
        <v>127</v>
      </c>
      <c r="B14" s="75"/>
      <c r="C14" s="75"/>
      <c r="D14" s="75"/>
      <c r="E14" s="75"/>
      <c r="F14" s="75"/>
      <c r="G14" s="75"/>
      <c r="H14" s="76"/>
    </row>
    <row r="15" spans="1:8" x14ac:dyDescent="0.25">
      <c r="A15" s="18" t="s">
        <v>43</v>
      </c>
      <c r="B15" s="19" t="s">
        <v>28</v>
      </c>
      <c r="C15" s="20">
        <f>D15*100/$D$20</f>
        <v>0.61351638158605459</v>
      </c>
      <c r="D15" s="56">
        <f>'orç. fundos'!C31</f>
        <v>85.178124999999994</v>
      </c>
      <c r="E15" s="55">
        <v>100</v>
      </c>
      <c r="F15" s="45">
        <f>D15*E15/100</f>
        <v>85.178124999999994</v>
      </c>
      <c r="G15" s="55"/>
      <c r="H15" s="47">
        <f t="shared" si="0"/>
        <v>0</v>
      </c>
    </row>
    <row r="16" spans="1:8" x14ac:dyDescent="0.25">
      <c r="A16" s="18" t="s">
        <v>44</v>
      </c>
      <c r="B16" s="19" t="s">
        <v>136</v>
      </c>
      <c r="C16" s="20">
        <f t="shared" ref="C16:C18" si="1">D16*100/$D$20</f>
        <v>28.208234359240429</v>
      </c>
      <c r="D16" s="56">
        <f>'orç. fundos'!C33</f>
        <v>3916.3167999999996</v>
      </c>
      <c r="E16" s="55">
        <v>50</v>
      </c>
      <c r="F16" s="45">
        <f t="shared" ref="F16:F17" si="2">D16*E16/100</f>
        <v>1958.1583999999996</v>
      </c>
      <c r="G16" s="55">
        <v>50</v>
      </c>
      <c r="H16" s="47">
        <f t="shared" si="0"/>
        <v>1958.1583999999996</v>
      </c>
    </row>
    <row r="17" spans="1:8" x14ac:dyDescent="0.25">
      <c r="A17" s="18" t="s">
        <v>45</v>
      </c>
      <c r="B17" s="19" t="s">
        <v>101</v>
      </c>
      <c r="C17" s="20">
        <f t="shared" si="1"/>
        <v>15.203328935519819</v>
      </c>
      <c r="D17" s="56">
        <f>'orç. fundos'!C39</f>
        <v>2110.7684999999997</v>
      </c>
      <c r="E17" s="55">
        <v>50</v>
      </c>
      <c r="F17" s="45">
        <f t="shared" si="2"/>
        <v>1055.3842499999998</v>
      </c>
      <c r="G17" s="55">
        <v>50</v>
      </c>
      <c r="H17" s="47">
        <f t="shared" si="0"/>
        <v>1055.3842499999998</v>
      </c>
    </row>
    <row r="18" spans="1:8" x14ac:dyDescent="0.25">
      <c r="A18" s="18" t="s">
        <v>46</v>
      </c>
      <c r="B18" s="19" t="s">
        <v>30</v>
      </c>
      <c r="C18" s="20">
        <f t="shared" si="1"/>
        <v>3.1766611905780997</v>
      </c>
      <c r="D18" s="56">
        <f>'orç. fundos'!C43</f>
        <v>441.03474999999997</v>
      </c>
      <c r="E18" s="55"/>
      <c r="F18" s="45"/>
      <c r="G18" s="55">
        <v>100</v>
      </c>
      <c r="H18" s="47">
        <f t="shared" si="0"/>
        <v>441.03474999999997</v>
      </c>
    </row>
    <row r="19" spans="1:8" x14ac:dyDescent="0.25">
      <c r="A19" s="92" t="s">
        <v>14</v>
      </c>
      <c r="B19" s="23" t="s">
        <v>48</v>
      </c>
      <c r="C19" s="24"/>
      <c r="D19" s="25"/>
      <c r="E19" s="48">
        <f>F19/D20*100</f>
        <v>53.49227934392087</v>
      </c>
      <c r="F19" s="46">
        <f>SUM(F9:F18)</f>
        <v>7426.6510125000004</v>
      </c>
      <c r="G19" s="48">
        <f>H19/D20*100</f>
        <v>46.50772065607913</v>
      </c>
      <c r="H19" s="46">
        <f>SUM(H9:H18)</f>
        <v>6456.9432249999991</v>
      </c>
    </row>
    <row r="20" spans="1:8" x14ac:dyDescent="0.25">
      <c r="A20" s="92"/>
      <c r="B20" s="23" t="s">
        <v>49</v>
      </c>
      <c r="C20" s="26">
        <f>SUM(C9:C19)</f>
        <v>99.999999999999986</v>
      </c>
      <c r="D20" s="46">
        <f>SUM(D9:D19)</f>
        <v>13883.594237500001</v>
      </c>
      <c r="E20" s="48">
        <f>E19</f>
        <v>53.49227934392087</v>
      </c>
      <c r="F20" s="46">
        <f>F19</f>
        <v>7426.6510125000004</v>
      </c>
      <c r="G20" s="48">
        <f>E20+G19</f>
        <v>100</v>
      </c>
      <c r="H20" s="46">
        <f>H19+F20</f>
        <v>13883.5942375</v>
      </c>
    </row>
    <row r="21" spans="1:8" x14ac:dyDescent="0.25">
      <c r="A21" s="21"/>
      <c r="B21" s="21"/>
      <c r="C21" s="21"/>
      <c r="D21" s="21"/>
      <c r="E21" s="21"/>
      <c r="F21" s="21"/>
      <c r="G21" s="21"/>
      <c r="H21" s="21"/>
    </row>
    <row r="22" spans="1:8" x14ac:dyDescent="0.25">
      <c r="A22" s="21"/>
      <c r="B22" s="21"/>
      <c r="C22" s="21"/>
      <c r="D22" s="21"/>
      <c r="E22" s="21"/>
      <c r="F22" s="21"/>
      <c r="G22" s="21"/>
      <c r="H22" s="21"/>
    </row>
    <row r="23" spans="1:8" x14ac:dyDescent="0.25">
      <c r="A23" s="21"/>
      <c r="B23" s="21"/>
      <c r="C23" s="21"/>
      <c r="D23" s="93" t="s">
        <v>125</v>
      </c>
      <c r="E23" s="93"/>
      <c r="F23" s="93"/>
      <c r="G23" s="21"/>
      <c r="H23" s="21"/>
    </row>
    <row r="24" spans="1:8" x14ac:dyDescent="0.25">
      <c r="A24" s="21"/>
      <c r="B24" s="21"/>
      <c r="C24" s="21"/>
      <c r="D24" s="22"/>
      <c r="E24" s="22"/>
      <c r="F24" s="22"/>
      <c r="G24" s="22"/>
      <c r="H24" s="22"/>
    </row>
    <row r="25" spans="1:8" x14ac:dyDescent="0.25">
      <c r="A25" s="21"/>
      <c r="B25" s="21"/>
      <c r="C25" s="21"/>
      <c r="D25" s="21"/>
      <c r="E25" s="21"/>
      <c r="F25" s="21"/>
      <c r="G25" s="21"/>
      <c r="H25" s="21"/>
    </row>
    <row r="26" spans="1:8" x14ac:dyDescent="0.25">
      <c r="A26" s="21"/>
      <c r="C26" s="93"/>
      <c r="D26" s="93"/>
      <c r="E26" s="93"/>
      <c r="F26" s="52"/>
      <c r="G26" s="21"/>
      <c r="H26" s="21"/>
    </row>
    <row r="27" spans="1:8" x14ac:dyDescent="0.25">
      <c r="A27" s="21"/>
      <c r="C27" s="93" t="s">
        <v>3</v>
      </c>
      <c r="D27" s="93"/>
      <c r="E27" s="93"/>
      <c r="F27" s="52"/>
      <c r="G27" s="22"/>
      <c r="H27" s="22"/>
    </row>
    <row r="28" spans="1:8" x14ac:dyDescent="0.25">
      <c r="A28" s="21"/>
      <c r="C28" s="93" t="s">
        <v>4</v>
      </c>
      <c r="D28" s="93"/>
      <c r="E28" s="93"/>
      <c r="F28" s="52"/>
      <c r="G28" s="22"/>
      <c r="H28" s="22"/>
    </row>
    <row r="29" spans="1:8" x14ac:dyDescent="0.25">
      <c r="A29" s="21"/>
      <c r="B29" s="1"/>
      <c r="G29" s="22"/>
      <c r="H29" s="22"/>
    </row>
    <row r="30" spans="1:8" x14ac:dyDescent="0.25">
      <c r="B30" s="2"/>
    </row>
    <row r="31" spans="1:8" x14ac:dyDescent="0.25">
      <c r="D31" s="1"/>
    </row>
    <row r="32" spans="1:8" x14ac:dyDescent="0.25">
      <c r="B32" s="4" t="s">
        <v>5</v>
      </c>
      <c r="D32" s="3"/>
    </row>
    <row r="33" spans="3:6" x14ac:dyDescent="0.25">
      <c r="C33" s="58"/>
      <c r="D33" s="58"/>
      <c r="E33" s="58"/>
      <c r="F33" s="58"/>
    </row>
    <row r="34" spans="3:6" x14ac:dyDescent="0.25">
      <c r="C34" s="93"/>
      <c r="D34" s="93"/>
      <c r="E34" s="93"/>
      <c r="F34" s="52"/>
    </row>
    <row r="35" spans="3:6" x14ac:dyDescent="0.25">
      <c r="C35" s="93" t="s">
        <v>132</v>
      </c>
      <c r="D35" s="93"/>
      <c r="E35" s="93"/>
      <c r="F35" s="52"/>
    </row>
    <row r="36" spans="3:6" x14ac:dyDescent="0.25">
      <c r="C36" s="93" t="s">
        <v>2</v>
      </c>
      <c r="D36" s="93"/>
      <c r="E36" s="93"/>
      <c r="F36" s="52"/>
    </row>
  </sheetData>
  <mergeCells count="21">
    <mergeCell ref="C34:E34"/>
    <mergeCell ref="C35:E35"/>
    <mergeCell ref="C36:E36"/>
    <mergeCell ref="C33:F33"/>
    <mergeCell ref="A7:D7"/>
    <mergeCell ref="A19:A20"/>
    <mergeCell ref="D23:F23"/>
    <mergeCell ref="C26:E26"/>
    <mergeCell ref="C27:E27"/>
    <mergeCell ref="C28:E28"/>
    <mergeCell ref="A8:H8"/>
    <mergeCell ref="A14:H14"/>
    <mergeCell ref="A1:H2"/>
    <mergeCell ref="A3:H3"/>
    <mergeCell ref="A4:H4"/>
    <mergeCell ref="A5:A6"/>
    <mergeCell ref="B5:B6"/>
    <mergeCell ref="D5:D6"/>
    <mergeCell ref="E5:H5"/>
    <mergeCell ref="E6:F6"/>
    <mergeCell ref="G6:H6"/>
  </mergeCells>
  <pageMargins left="0.511811024" right="0.511811024" top="0.78740157499999996" bottom="0.78740157499999996" header="0.31496062000000002" footer="0.31496062000000002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opLeftCell="A19" workbookViewId="0">
      <selection activeCell="L9" sqref="L9"/>
    </sheetView>
  </sheetViews>
  <sheetFormatPr defaultRowHeight="15" x14ac:dyDescent="0.25"/>
  <cols>
    <col min="3" max="3" width="61.42578125" customWidth="1"/>
    <col min="5" max="5" width="1.85546875" customWidth="1"/>
    <col min="6" max="6" width="11.85546875" customWidth="1"/>
    <col min="7" max="7" width="11.140625" customWidth="1"/>
    <col min="8" max="8" width="11.28515625" bestFit="1" customWidth="1"/>
    <col min="9" max="9" width="10" bestFit="1" customWidth="1"/>
    <col min="10" max="10" width="11.28515625" bestFit="1" customWidth="1"/>
  </cols>
  <sheetData>
    <row r="1" spans="1:10" ht="18.75" customHeight="1" x14ac:dyDescent="0.25">
      <c r="A1" s="67" t="s">
        <v>83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10" x14ac:dyDescent="0.25">
      <c r="A3" s="68" t="str">
        <f>'orç. fundos'!A3</f>
        <v>EMPREENDIMENTO: Construção e reforma de muros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x14ac:dyDescent="0.25">
      <c r="A4" s="68" t="str">
        <f>'orç. fundos'!A4</f>
        <v>LOCALIZAÇÃO: E.M.E.I. Benito Victório Martinelli, Rua Antonio Fabris, 359, Bairro Bela Vista, Ibiraiaras/RS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25">
      <c r="A6" s="94" t="s">
        <v>50</v>
      </c>
      <c r="B6" s="94"/>
      <c r="C6" s="94"/>
      <c r="D6" s="94"/>
      <c r="E6" s="94"/>
      <c r="F6" s="94"/>
      <c r="G6" s="94"/>
      <c r="H6" s="94"/>
      <c r="I6" s="95">
        <v>1</v>
      </c>
      <c r="J6" s="96"/>
    </row>
    <row r="7" spans="1:10" x14ac:dyDescent="0.25">
      <c r="A7" s="94" t="s">
        <v>51</v>
      </c>
      <c r="B7" s="94"/>
      <c r="C7" s="94"/>
      <c r="D7" s="94"/>
      <c r="E7" s="94"/>
      <c r="F7" s="94"/>
      <c r="G7" s="94"/>
      <c r="H7" s="94"/>
      <c r="I7" s="97">
        <v>0.03</v>
      </c>
      <c r="J7" s="97"/>
    </row>
    <row r="8" spans="1:10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</row>
    <row r="9" spans="1:10" x14ac:dyDescent="0.25">
      <c r="A9" s="98" t="s">
        <v>52</v>
      </c>
      <c r="B9" s="98"/>
      <c r="C9" s="98"/>
      <c r="D9" s="98" t="s">
        <v>53</v>
      </c>
      <c r="E9" s="98"/>
      <c r="F9" s="28" t="s">
        <v>54</v>
      </c>
      <c r="G9" s="28" t="s">
        <v>55</v>
      </c>
      <c r="H9" s="28" t="s">
        <v>56</v>
      </c>
      <c r="I9" s="28" t="s">
        <v>57</v>
      </c>
      <c r="J9" s="28" t="s">
        <v>58</v>
      </c>
    </row>
    <row r="10" spans="1:10" x14ac:dyDescent="0.25">
      <c r="A10" s="99" t="s">
        <v>59</v>
      </c>
      <c r="B10" s="99"/>
      <c r="C10" s="99"/>
      <c r="D10" s="100" t="s">
        <v>60</v>
      </c>
      <c r="E10" s="100"/>
      <c r="F10" s="29">
        <v>0.03</v>
      </c>
      <c r="G10" s="30" t="s">
        <v>15</v>
      </c>
      <c r="H10" s="29">
        <v>0.03</v>
      </c>
      <c r="I10" s="29">
        <v>0.04</v>
      </c>
      <c r="J10" s="29">
        <v>5.5E-2</v>
      </c>
    </row>
    <row r="11" spans="1:10" x14ac:dyDescent="0.25">
      <c r="A11" s="99" t="s">
        <v>61</v>
      </c>
      <c r="B11" s="99"/>
      <c r="C11" s="99"/>
      <c r="D11" s="100" t="s">
        <v>62</v>
      </c>
      <c r="E11" s="100"/>
      <c r="F11" s="29">
        <v>8.0000000000000002E-3</v>
      </c>
      <c r="G11" s="30" t="s">
        <v>15</v>
      </c>
      <c r="H11" s="29">
        <v>8.0000000000000002E-3</v>
      </c>
      <c r="I11" s="29">
        <v>8.0000000000000002E-3</v>
      </c>
      <c r="J11" s="29">
        <v>0.01</v>
      </c>
    </row>
    <row r="12" spans="1:10" x14ac:dyDescent="0.25">
      <c r="A12" s="99" t="s">
        <v>63</v>
      </c>
      <c r="B12" s="99"/>
      <c r="C12" s="99"/>
      <c r="D12" s="100" t="s">
        <v>64</v>
      </c>
      <c r="E12" s="100"/>
      <c r="F12" s="29">
        <v>9.7000000000000003E-3</v>
      </c>
      <c r="G12" s="30" t="s">
        <v>15</v>
      </c>
      <c r="H12" s="29">
        <v>9.7000000000000003E-3</v>
      </c>
      <c r="I12" s="29">
        <v>1.2699999999999999E-2</v>
      </c>
      <c r="J12" s="29">
        <v>1.2699999999999999E-2</v>
      </c>
    </row>
    <row r="13" spans="1:10" x14ac:dyDescent="0.25">
      <c r="A13" s="99" t="s">
        <v>65</v>
      </c>
      <c r="B13" s="99"/>
      <c r="C13" s="99"/>
      <c r="D13" s="100" t="s">
        <v>66</v>
      </c>
      <c r="E13" s="100"/>
      <c r="F13" s="29">
        <v>5.8999999999999999E-3</v>
      </c>
      <c r="G13" s="30" t="s">
        <v>15</v>
      </c>
      <c r="H13" s="29">
        <v>5.8999999999999999E-3</v>
      </c>
      <c r="I13" s="29">
        <v>1.23E-2</v>
      </c>
      <c r="J13" s="29">
        <v>1.3899999999999999E-2</v>
      </c>
    </row>
    <row r="14" spans="1:10" x14ac:dyDescent="0.25">
      <c r="A14" s="99" t="s">
        <v>67</v>
      </c>
      <c r="B14" s="99"/>
      <c r="C14" s="99"/>
      <c r="D14" s="100" t="s">
        <v>68</v>
      </c>
      <c r="E14" s="100"/>
      <c r="F14" s="29">
        <v>7.3999999999999996E-2</v>
      </c>
      <c r="G14" s="30" t="s">
        <v>15</v>
      </c>
      <c r="H14" s="29">
        <v>6.1600000000000002E-2</v>
      </c>
      <c r="I14" s="29">
        <v>7.400000000000001E-2</v>
      </c>
      <c r="J14" s="29">
        <v>8.9600000000000013E-2</v>
      </c>
    </row>
    <row r="15" spans="1:10" x14ac:dyDescent="0.25">
      <c r="A15" s="99" t="s">
        <v>69</v>
      </c>
      <c r="B15" s="99"/>
      <c r="C15" s="99"/>
      <c r="D15" s="100" t="s">
        <v>70</v>
      </c>
      <c r="E15" s="100"/>
      <c r="F15" s="29">
        <v>3.6499999999999998E-2</v>
      </c>
      <c r="G15" s="30" t="s">
        <v>15</v>
      </c>
      <c r="H15" s="29">
        <v>3.6499999999999998E-2</v>
      </c>
      <c r="I15" s="29">
        <v>3.6499999999999998E-2</v>
      </c>
      <c r="J15" s="29">
        <v>3.6499999999999998E-2</v>
      </c>
    </row>
    <row r="16" spans="1:10" x14ac:dyDescent="0.25">
      <c r="A16" s="99" t="s">
        <v>71</v>
      </c>
      <c r="B16" s="99"/>
      <c r="C16" s="99"/>
      <c r="D16" s="100" t="s">
        <v>72</v>
      </c>
      <c r="E16" s="100"/>
      <c r="F16" s="29">
        <v>0.03</v>
      </c>
      <c r="G16" s="30" t="s">
        <v>15</v>
      </c>
      <c r="H16" s="29">
        <v>0</v>
      </c>
      <c r="I16" s="29">
        <v>2.5000000000000001E-2</v>
      </c>
      <c r="J16" s="29">
        <v>0.05</v>
      </c>
    </row>
    <row r="17" spans="1:10" x14ac:dyDescent="0.25">
      <c r="A17" s="99" t="s">
        <v>73</v>
      </c>
      <c r="B17" s="99"/>
      <c r="C17" s="99"/>
      <c r="D17" s="100" t="s">
        <v>74</v>
      </c>
      <c r="E17" s="100"/>
      <c r="F17" s="29">
        <v>0</v>
      </c>
      <c r="G17" s="30" t="s">
        <v>75</v>
      </c>
      <c r="H17" s="29">
        <v>0</v>
      </c>
      <c r="I17" s="29">
        <v>4.4999999999999998E-2</v>
      </c>
      <c r="J17" s="29">
        <v>4.4999999999999998E-2</v>
      </c>
    </row>
    <row r="18" spans="1:10" x14ac:dyDescent="0.25">
      <c r="A18" s="110" t="s">
        <v>76</v>
      </c>
      <c r="B18" s="110"/>
      <c r="C18" s="110"/>
      <c r="D18" s="111" t="s">
        <v>77</v>
      </c>
      <c r="E18" s="111"/>
      <c r="F18" s="36">
        <f>(((1+F10+F11+F12)*(1+F13)*(1+F14))/(1-F15-F16))-1</f>
        <v>0.2124998991108733</v>
      </c>
      <c r="G18" s="30" t="s">
        <v>75</v>
      </c>
      <c r="H18" s="29">
        <v>0.2034</v>
      </c>
      <c r="I18" s="29">
        <v>0.22120000000000001</v>
      </c>
      <c r="J18" s="29">
        <v>0.25</v>
      </c>
    </row>
    <row r="19" spans="1:10" x14ac:dyDescent="0.25">
      <c r="A19" s="101"/>
      <c r="B19" s="101"/>
      <c r="C19" s="101"/>
      <c r="D19" s="101"/>
      <c r="E19" s="101"/>
      <c r="F19" s="27"/>
      <c r="G19" s="27"/>
      <c r="H19" s="27"/>
      <c r="I19" s="27"/>
      <c r="J19" s="27"/>
    </row>
    <row r="21" spans="1:10" x14ac:dyDescent="0.25">
      <c r="A21" s="34"/>
      <c r="B21" s="34"/>
      <c r="C21" s="34"/>
      <c r="D21" s="103" t="s">
        <v>78</v>
      </c>
      <c r="E21" s="103"/>
      <c r="F21" s="103"/>
      <c r="G21" s="103"/>
      <c r="H21" s="103"/>
      <c r="I21" s="103"/>
      <c r="J21" s="103"/>
    </row>
    <row r="22" spans="1:10" x14ac:dyDescent="0.25">
      <c r="A22" s="106" t="s">
        <v>79</v>
      </c>
      <c r="B22" s="106"/>
      <c r="C22" s="106"/>
      <c r="D22" s="106"/>
      <c r="E22" s="106"/>
      <c r="F22" s="107" t="s">
        <v>80</v>
      </c>
      <c r="G22" s="107"/>
      <c r="H22" s="107"/>
      <c r="I22" s="107"/>
      <c r="J22" s="108">
        <v>-1</v>
      </c>
    </row>
    <row r="23" spans="1:10" x14ac:dyDescent="0.25">
      <c r="A23" s="106"/>
      <c r="B23" s="106"/>
      <c r="C23" s="106"/>
      <c r="D23" s="106"/>
      <c r="E23" s="106"/>
      <c r="F23" s="109" t="s">
        <v>81</v>
      </c>
      <c r="G23" s="109"/>
      <c r="H23" s="109"/>
      <c r="I23" s="109"/>
      <c r="J23" s="108"/>
    </row>
    <row r="24" spans="1:10" ht="15" customHeight="1" x14ac:dyDescent="0.25">
      <c r="A24" s="105"/>
      <c r="B24" s="105"/>
      <c r="C24" s="105"/>
      <c r="D24" s="105"/>
      <c r="E24" s="105"/>
      <c r="F24" s="32"/>
      <c r="G24" s="32"/>
      <c r="H24" s="32"/>
      <c r="I24" s="32"/>
      <c r="J24" s="33"/>
    </row>
    <row r="25" spans="1:10" ht="15" customHeight="1" x14ac:dyDescent="0.25">
      <c r="A25" s="102" t="s">
        <v>82</v>
      </c>
      <c r="B25" s="102"/>
      <c r="C25" s="102"/>
      <c r="D25" s="102"/>
      <c r="E25" s="102"/>
      <c r="F25" s="102"/>
      <c r="G25" s="102"/>
      <c r="H25" s="102"/>
      <c r="I25" s="102"/>
      <c r="J25" s="102"/>
    </row>
    <row r="26" spans="1:10" x14ac:dyDescent="0.25">
      <c r="A26" s="102"/>
      <c r="B26" s="102"/>
      <c r="C26" s="102"/>
      <c r="D26" s="102"/>
      <c r="E26" s="102"/>
      <c r="F26" s="102"/>
      <c r="G26" s="102"/>
      <c r="H26" s="102"/>
      <c r="I26" s="102"/>
      <c r="J26" s="102"/>
    </row>
    <row r="27" spans="1:10" ht="15" customHeight="1" x14ac:dyDescent="0.25">
      <c r="A27" s="102" t="s">
        <v>86</v>
      </c>
      <c r="B27" s="102"/>
      <c r="C27" s="102"/>
      <c r="D27" s="102"/>
      <c r="E27" s="102"/>
      <c r="F27" s="102"/>
      <c r="G27" s="102"/>
      <c r="H27" s="102"/>
      <c r="I27" s="102"/>
      <c r="J27" s="102"/>
    </row>
    <row r="28" spans="1:10" x14ac:dyDescent="0.25">
      <c r="A28" s="102"/>
      <c r="B28" s="102"/>
      <c r="C28" s="102"/>
      <c r="D28" s="102"/>
      <c r="E28" s="102"/>
      <c r="F28" s="102"/>
      <c r="G28" s="102"/>
      <c r="H28" s="102"/>
      <c r="I28" s="102"/>
      <c r="J28" s="102"/>
    </row>
    <row r="29" spans="1:10" x14ac:dyDescent="0.25">
      <c r="A29" s="104"/>
      <c r="B29" s="104"/>
      <c r="C29" s="104"/>
      <c r="D29" s="104"/>
      <c r="E29" s="104"/>
      <c r="F29" s="104"/>
      <c r="G29" s="104"/>
      <c r="H29" s="104"/>
      <c r="I29" s="104"/>
      <c r="J29" s="104"/>
    </row>
    <row r="30" spans="1:10" x14ac:dyDescent="0.25">
      <c r="A30" s="34"/>
      <c r="B30" s="34"/>
      <c r="C30" s="35" t="s">
        <v>84</v>
      </c>
      <c r="D30" s="34"/>
      <c r="E30" s="34"/>
      <c r="F30" s="34"/>
      <c r="G30" s="34"/>
      <c r="H30" s="34"/>
      <c r="I30" s="34"/>
      <c r="J30" s="34"/>
    </row>
    <row r="31" spans="1:10" x14ac:dyDescent="0.25">
      <c r="B31" s="34"/>
      <c r="D31" s="34"/>
      <c r="E31" s="34"/>
      <c r="F31" s="34"/>
      <c r="G31" s="34"/>
      <c r="H31" s="34"/>
      <c r="I31" s="34"/>
      <c r="J31" s="34"/>
    </row>
    <row r="32" spans="1:10" x14ac:dyDescent="0.25">
      <c r="B32" s="34"/>
      <c r="C32" s="49" t="s">
        <v>116</v>
      </c>
      <c r="D32" s="34"/>
      <c r="E32" s="34"/>
      <c r="F32" s="34"/>
      <c r="G32" s="34"/>
      <c r="H32" s="34"/>
      <c r="I32" s="34"/>
      <c r="J32" s="34"/>
    </row>
    <row r="33" spans="1:10" x14ac:dyDescent="0.25">
      <c r="A33" s="27"/>
      <c r="B33" s="27"/>
      <c r="C33" s="35" t="s">
        <v>3</v>
      </c>
      <c r="D33" s="27"/>
      <c r="E33" s="27"/>
      <c r="F33" s="27"/>
      <c r="G33" s="27"/>
      <c r="H33" s="27"/>
      <c r="I33" s="27"/>
      <c r="J33" s="27"/>
    </row>
    <row r="34" spans="1:10" x14ac:dyDescent="0.25">
      <c r="A34" s="27"/>
      <c r="B34" s="27"/>
      <c r="C34" s="35" t="s">
        <v>85</v>
      </c>
      <c r="D34" s="27"/>
      <c r="E34" s="27"/>
      <c r="F34" s="27"/>
      <c r="G34" s="27"/>
      <c r="H34" s="27"/>
      <c r="I34" s="27"/>
      <c r="J34" s="27"/>
    </row>
    <row r="35" spans="1:10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</row>
  </sheetData>
  <mergeCells count="39">
    <mergeCell ref="A27:J28"/>
    <mergeCell ref="D21:J21"/>
    <mergeCell ref="A29:J29"/>
    <mergeCell ref="A1:J2"/>
    <mergeCell ref="A24:C24"/>
    <mergeCell ref="D24:E24"/>
    <mergeCell ref="A25:J26"/>
    <mergeCell ref="A22:E23"/>
    <mergeCell ref="F22:I22"/>
    <mergeCell ref="J22:J23"/>
    <mergeCell ref="F23:I23"/>
    <mergeCell ref="A17:C17"/>
    <mergeCell ref="D17:E17"/>
    <mergeCell ref="A18:C18"/>
    <mergeCell ref="D18:E18"/>
    <mergeCell ref="A19:C19"/>
    <mergeCell ref="A12:C12"/>
    <mergeCell ref="D12:E12"/>
    <mergeCell ref="A13:C13"/>
    <mergeCell ref="D13:E13"/>
    <mergeCell ref="D19:E19"/>
    <mergeCell ref="A14:C14"/>
    <mergeCell ref="D14:E14"/>
    <mergeCell ref="A15:C15"/>
    <mergeCell ref="D15:E15"/>
    <mergeCell ref="A16:C16"/>
    <mergeCell ref="D16:E16"/>
    <mergeCell ref="A9:C9"/>
    <mergeCell ref="D9:E9"/>
    <mergeCell ref="A10:C10"/>
    <mergeCell ref="D10:E10"/>
    <mergeCell ref="A11:C11"/>
    <mergeCell ref="D11:E11"/>
    <mergeCell ref="A3:J3"/>
    <mergeCell ref="A4:J4"/>
    <mergeCell ref="A6:H6"/>
    <mergeCell ref="I6:J6"/>
    <mergeCell ref="A7:H7"/>
    <mergeCell ref="I7:J7"/>
  </mergeCells>
  <pageMargins left="0.511811024" right="0.511811024" top="0.78740157499999996" bottom="0.78740157499999996" header="0.31496062000000002" footer="0.31496062000000002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orç. fundos</vt:lpstr>
      <vt:lpstr>cronograma</vt:lpstr>
      <vt:lpstr>bdi</vt:lpstr>
      <vt:lpstr>'orç. fundos'!Titulos_de_impressao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Hentz</dc:creator>
  <cp:lastModifiedBy>Pamela Hentz</cp:lastModifiedBy>
  <cp:lastPrinted>2021-10-25T13:43:51Z</cp:lastPrinted>
  <dcterms:created xsi:type="dcterms:W3CDTF">2021-05-27T19:49:07Z</dcterms:created>
  <dcterms:modified xsi:type="dcterms:W3CDTF">2021-10-29T19:26:22Z</dcterms:modified>
</cp:coreProperties>
</file>