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0.1\Licitações\LICITAÇÕES 2024\PREGÃO ELETRÔNICO\PE_22_2024_Horas máquina e transporte de material\"/>
    </mc:Choice>
  </mc:AlternateContent>
  <xr:revisionPtr revIDLastSave="0" documentId="13_ncr:1_{AD568998-BC6E-46C3-9FA0-554E5ACD18C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 Custo Médio TON Caminhão" sheetId="4" r:id="rId1"/>
  </sheets>
  <definedNames>
    <definedName name="_xlnm.Print_Area" localSheetId="0">' Custo Médio TON Caminhão'!$A$1:$D$38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7" i="4" l="1"/>
  <c r="B23" i="4"/>
  <c r="B10" i="4"/>
  <c r="B26" i="4"/>
  <c r="D31" i="4"/>
  <c r="D10" i="4"/>
  <c r="D12" i="4" s="1"/>
  <c r="D21" i="4"/>
  <c r="D20" i="4"/>
  <c r="D18" i="4"/>
  <c r="D19" i="4" s="1"/>
  <c r="B32" i="4" l="1"/>
  <c r="D13" i="4"/>
  <c r="D22" i="4"/>
  <c r="D25" i="4" s="1"/>
  <c r="D32" i="4" l="1"/>
  <c r="D33" i="4" s="1"/>
  <c r="D35" i="4" s="1"/>
</calcChain>
</file>

<file path=xl/sharedStrings.xml><?xml version="1.0" encoding="utf-8"?>
<sst xmlns="http://schemas.openxmlformats.org/spreadsheetml/2006/main" count="54" uniqueCount="52">
  <si>
    <t>Custos Variáveis</t>
  </si>
  <si>
    <t>Custos Fixos</t>
  </si>
  <si>
    <t>CUSTOS DE CAPITAL E DEPRECIAÇÃO</t>
  </si>
  <si>
    <t>Preço Do Litro Óleo Diesel</t>
  </si>
  <si>
    <t>Valor da Depreciação anual %</t>
  </si>
  <si>
    <t>Valor da Depreciação anual R$</t>
  </si>
  <si>
    <t>ÓLEO LUBRIFICANTE</t>
  </si>
  <si>
    <t>Preço do Litro Lubrificante</t>
  </si>
  <si>
    <t>Preço do Pneu utilizado</t>
  </si>
  <si>
    <t>Qtd. Pneus Rodando</t>
  </si>
  <si>
    <t xml:space="preserve">Seguro Resp. Civil e Casco </t>
  </si>
  <si>
    <t>Honorários com Contador</t>
  </si>
  <si>
    <t>Totais dos custos</t>
  </si>
  <si>
    <t>Total dos Custos Variáveis + Custos Fixos</t>
  </si>
  <si>
    <t>Margem de Lucro e Impostos em Percentual</t>
  </si>
  <si>
    <t>Média Consumida H/Litro</t>
  </si>
  <si>
    <t>PNEUS DE RODAGEM (se for o caso)</t>
  </si>
  <si>
    <t>Valor Médio de Equipamento</t>
  </si>
  <si>
    <t>Custo por HORA</t>
  </si>
  <si>
    <t>MANUTENÇÃO DO EQUIPAMENTO</t>
  </si>
  <si>
    <t>Custo da Depreciação por hora trabalhada</t>
  </si>
  <si>
    <t>Média de Horas Trabalhadas no Ano</t>
  </si>
  <si>
    <t xml:space="preserve">13º </t>
  </si>
  <si>
    <t xml:space="preserve">Férias </t>
  </si>
  <si>
    <t xml:space="preserve">1/3 de Férias </t>
  </si>
  <si>
    <t xml:space="preserve">FGTS </t>
  </si>
  <si>
    <t xml:space="preserve">INSS </t>
  </si>
  <si>
    <t>SEGURO E CONTADOR (Custo por ANO)</t>
  </si>
  <si>
    <t>Total dos Custos Fixos/Hora</t>
  </si>
  <si>
    <t>Custo Funcionário por ANO</t>
  </si>
  <si>
    <t>COMBUSTÍVEL</t>
  </si>
  <si>
    <t>Total na Troca R$</t>
  </si>
  <si>
    <t>Qtd. de Lts Por Troca</t>
  </si>
  <si>
    <t>* OBS: Custo de manutenção do equipamento deverá prever a manutenção periodica do equipamento e o custo do transporte</t>
  </si>
  <si>
    <t>Custo Combustível por TON</t>
  </si>
  <si>
    <t>Custo do Lubrificante por TON</t>
  </si>
  <si>
    <t>Custo dos Pneus de rodagem Por TON</t>
  </si>
  <si>
    <t>Custo de Manutenção por TON</t>
  </si>
  <si>
    <t>Total dos Custos variáveis/TON</t>
  </si>
  <si>
    <t>Total a Pagar por TONELADA</t>
  </si>
  <si>
    <t>Motorista (Custo por ANO)</t>
  </si>
  <si>
    <t xml:space="preserve">KM trabalhadas com 1 Troca </t>
  </si>
  <si>
    <t xml:space="preserve">Empresa:                                                                      CNPJ: </t>
  </si>
  <si>
    <t>Vida útil do Pneus porKM</t>
  </si>
  <si>
    <t>Total na Troca - 10 Pneus</t>
  </si>
  <si>
    <t>Média de Kilometragem por Ano</t>
  </si>
  <si>
    <t>Valor a Depreciar por KM</t>
  </si>
  <si>
    <t>Custo do Motorista por hora</t>
  </si>
  <si>
    <t>(Oficina/Lavagem/Lubrificação/Caixa/Motor)</t>
  </si>
  <si>
    <t>Considerar: M³ = 2,25 toneldas de CBUQ</t>
  </si>
  <si>
    <t>Licitação: 166/2024</t>
  </si>
  <si>
    <t>SERVIÇOS: TRANSPORTE COM CAMINHÃO CAÇAMBA DE 08 M³ EM DISTÂNCIA DE ATÉ 60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</si>
</sst>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_-* #,##0.0000_-;\-* #,##0.0000_-;_-* \-??_-;_-@_-"/>
    <numFmt numFmtId="166" formatCode="_-* #,##0.0000_-;\-* #,##0.0000_-;_-* \-????_-;_-@_-"/>
    <numFmt numFmtId="167" formatCode="_-* #,##0_-;\-* #,##0_-;_-* \-??_-;_-@_-"/>
    <numFmt numFmtId="168" formatCode="_ * #,##0.00_ ;_ * \-#,##0.00_ ;_ * \-????_ ;_ @_ "/>
  </numFmts>
  <fonts count="18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rgb="FF00B050"/>
      <name val="Calibri"/>
      <family val="2"/>
      <charset val="1"/>
    </font>
    <font>
      <b/>
      <i/>
      <u/>
      <sz val="10"/>
      <color rgb="FFFF0000"/>
      <name val="Calibri"/>
      <family val="2"/>
      <charset val="1"/>
    </font>
    <font>
      <b/>
      <i/>
      <u/>
      <sz val="16"/>
      <color rgb="FFFF0000"/>
      <name val="Calibri"/>
      <family val="2"/>
      <charset val="1"/>
    </font>
    <font>
      <b/>
      <i/>
      <sz val="10"/>
      <color rgb="FFFF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i/>
      <u/>
      <sz val="10"/>
      <color rgb="FF00B050"/>
      <name val="Calibri"/>
      <family val="2"/>
      <charset val="1"/>
    </font>
    <font>
      <sz val="10"/>
      <name val="Calibri"/>
      <family val="2"/>
      <charset val="1"/>
    </font>
    <font>
      <b/>
      <sz val="10"/>
      <color rgb="FFFF0000"/>
      <name val="Calibri"/>
      <family val="2"/>
      <charset val="1"/>
    </font>
    <font>
      <b/>
      <i/>
      <u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  <charset val="1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3" fillId="0" borderId="0" applyBorder="0" applyProtection="0"/>
  </cellStyleXfs>
  <cellXfs count="56">
    <xf numFmtId="0" fontId="0" fillId="0" borderId="0" xfId="0"/>
    <xf numFmtId="0" fontId="1" fillId="0" borderId="0" xfId="0" applyFont="1"/>
    <xf numFmtId="0" fontId="1" fillId="0" borderId="5" xfId="0" applyFont="1" applyBorder="1"/>
    <xf numFmtId="0" fontId="7" fillId="0" borderId="3" xfId="0" applyFont="1" applyBorder="1"/>
    <xf numFmtId="0" fontId="1" fillId="0" borderId="7" xfId="0" applyFont="1" applyBorder="1"/>
    <xf numFmtId="164" fontId="1" fillId="0" borderId="0" xfId="1" applyFont="1" applyBorder="1" applyProtection="1"/>
    <xf numFmtId="164" fontId="1" fillId="0" borderId="7" xfId="1" applyFont="1" applyBorder="1" applyProtection="1"/>
    <xf numFmtId="0" fontId="8" fillId="0" borderId="3" xfId="0" applyFont="1" applyBorder="1"/>
    <xf numFmtId="165" fontId="9" fillId="0" borderId="0" xfId="1" applyNumberFormat="1" applyFont="1" applyBorder="1" applyProtection="1"/>
    <xf numFmtId="164" fontId="8" fillId="0" borderId="0" xfId="1" applyFont="1" applyBorder="1" applyProtection="1"/>
    <xf numFmtId="164" fontId="10" fillId="0" borderId="8" xfId="1" applyFont="1" applyBorder="1" applyProtection="1"/>
    <xf numFmtId="165" fontId="9" fillId="0" borderId="7" xfId="1" applyNumberFormat="1" applyFont="1" applyBorder="1" applyProtection="1"/>
    <xf numFmtId="164" fontId="9" fillId="0" borderId="7" xfId="1" applyFont="1" applyBorder="1" applyProtection="1"/>
    <xf numFmtId="164" fontId="1" fillId="0" borderId="8" xfId="1" applyFont="1" applyBorder="1" applyProtection="1"/>
    <xf numFmtId="164" fontId="9" fillId="0" borderId="0" xfId="1" applyFont="1" applyBorder="1" applyProtection="1"/>
    <xf numFmtId="164" fontId="1" fillId="0" borderId="9" xfId="1" applyFont="1" applyBorder="1" applyProtection="1"/>
    <xf numFmtId="165" fontId="9" fillId="0" borderId="0" xfId="0" applyNumberFormat="1" applyFont="1"/>
    <xf numFmtId="165" fontId="9" fillId="0" borderId="11" xfId="1" applyNumberFormat="1" applyFont="1" applyBorder="1" applyProtection="1"/>
    <xf numFmtId="0" fontId="8" fillId="0" borderId="2" xfId="0" applyFont="1" applyBorder="1"/>
    <xf numFmtId="166" fontId="11" fillId="0" borderId="2" xfId="0" applyNumberFormat="1" applyFont="1" applyBorder="1"/>
    <xf numFmtId="166" fontId="11" fillId="0" borderId="1" xfId="0" applyNumberFormat="1" applyFont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4" xfId="0" applyFont="1" applyFill="1" applyBorder="1"/>
    <xf numFmtId="166" fontId="9" fillId="3" borderId="2" xfId="0" applyNumberFormat="1" applyFont="1" applyFill="1" applyBorder="1"/>
    <xf numFmtId="0" fontId="8" fillId="3" borderId="12" xfId="0" applyFont="1" applyFill="1" applyBorder="1"/>
    <xf numFmtId="0" fontId="8" fillId="3" borderId="13" xfId="0" applyFont="1" applyFill="1" applyBorder="1"/>
    <xf numFmtId="0" fontId="8" fillId="3" borderId="14" xfId="0" applyFont="1" applyFill="1" applyBorder="1"/>
    <xf numFmtId="167" fontId="12" fillId="3" borderId="2" xfId="1" applyNumberFormat="1" applyFont="1" applyFill="1" applyBorder="1" applyProtection="1"/>
    <xf numFmtId="0" fontId="8" fillId="0" borderId="13" xfId="0" applyFont="1" applyBorder="1"/>
    <xf numFmtId="0" fontId="8" fillId="0" borderId="14" xfId="0" applyFont="1" applyBorder="1"/>
    <xf numFmtId="168" fontId="11" fillId="2" borderId="14" xfId="0" applyNumberFormat="1" applyFont="1" applyFill="1" applyBorder="1"/>
    <xf numFmtId="0" fontId="14" fillId="0" borderId="3" xfId="0" applyFont="1" applyBorder="1"/>
    <xf numFmtId="164" fontId="15" fillId="0" borderId="0" xfId="0" applyNumberFormat="1" applyFont="1"/>
    <xf numFmtId="164" fontId="1" fillId="4" borderId="0" xfId="1" applyFont="1" applyFill="1" applyBorder="1" applyProtection="1"/>
    <xf numFmtId="0" fontId="17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16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1" xfId="0" applyFont="1" applyBorder="1" applyAlignment="1">
      <alignment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workbookViewId="0">
      <selection sqref="A1:D38"/>
    </sheetView>
  </sheetViews>
  <sheetFormatPr defaultRowHeight="15" x14ac:dyDescent="0.25"/>
  <cols>
    <col min="1" max="1" width="30" customWidth="1"/>
    <col min="2" max="2" width="13.5703125" customWidth="1"/>
    <col min="3" max="3" width="30.28515625" customWidth="1"/>
    <col min="4" max="4" width="14.7109375" customWidth="1"/>
  </cols>
  <sheetData>
    <row r="1" spans="1:4" ht="42" customHeight="1" thickBot="1" x14ac:dyDescent="0.35">
      <c r="A1" s="46" t="s">
        <v>51</v>
      </c>
      <c r="B1" s="47"/>
      <c r="C1" s="47"/>
      <c r="D1" s="48"/>
    </row>
    <row r="2" spans="1:4" ht="24" thickBot="1" x14ac:dyDescent="0.4">
      <c r="A2" s="45" t="s">
        <v>50</v>
      </c>
      <c r="B2" s="45"/>
      <c r="C2" s="45"/>
      <c r="D2" s="45"/>
    </row>
    <row r="3" spans="1:4" ht="20.25" thickTop="1" thickBot="1" x14ac:dyDescent="0.35">
      <c r="A3" s="37" t="s">
        <v>42</v>
      </c>
      <c r="B3" s="37"/>
      <c r="C3" s="37"/>
      <c r="D3" s="37"/>
    </row>
    <row r="4" spans="1:4" ht="24.75" thickTop="1" thickBot="1" x14ac:dyDescent="0.4">
      <c r="A4" s="36"/>
      <c r="B4" s="36"/>
      <c r="C4" s="36"/>
      <c r="D4" s="36"/>
    </row>
    <row r="5" spans="1:4" ht="16.5" thickTop="1" thickBot="1" x14ac:dyDescent="0.3">
      <c r="A5" s="38"/>
      <c r="B5" s="38"/>
      <c r="C5" s="38"/>
      <c r="D5" s="38"/>
    </row>
    <row r="6" spans="1:4" ht="21.75" thickTop="1" x14ac:dyDescent="0.35">
      <c r="A6" s="39" t="s">
        <v>0</v>
      </c>
      <c r="B6" s="1"/>
      <c r="C6" s="49" t="s">
        <v>1</v>
      </c>
      <c r="D6" s="2"/>
    </row>
    <row r="7" spans="1:4" x14ac:dyDescent="0.25">
      <c r="A7" s="40" t="s">
        <v>30</v>
      </c>
      <c r="B7" s="1"/>
      <c r="C7" s="50" t="s">
        <v>2</v>
      </c>
      <c r="D7" s="4"/>
    </row>
    <row r="8" spans="1:4" x14ac:dyDescent="0.25">
      <c r="A8" s="41" t="s">
        <v>3</v>
      </c>
      <c r="B8" s="34">
        <v>5.99</v>
      </c>
      <c r="C8" s="51" t="s">
        <v>17</v>
      </c>
      <c r="D8" s="6">
        <v>250000</v>
      </c>
    </row>
    <row r="9" spans="1:4" x14ac:dyDescent="0.25">
      <c r="A9" s="41" t="s">
        <v>15</v>
      </c>
      <c r="B9" s="5">
        <v>1.5</v>
      </c>
      <c r="C9" s="51" t="s">
        <v>4</v>
      </c>
      <c r="D9" s="6">
        <v>10</v>
      </c>
    </row>
    <row r="10" spans="1:4" x14ac:dyDescent="0.25">
      <c r="A10" s="42" t="s">
        <v>34</v>
      </c>
      <c r="B10" s="8">
        <f>B8/B9</f>
        <v>3.9933333333333336</v>
      </c>
      <c r="C10" s="51" t="s">
        <v>5</v>
      </c>
      <c r="D10" s="6">
        <f>D8/(100/D9)</f>
        <v>25000</v>
      </c>
    </row>
    <row r="11" spans="1:4" ht="15.75" thickBot="1" x14ac:dyDescent="0.3">
      <c r="A11" s="42"/>
      <c r="B11" s="8"/>
      <c r="C11" s="51" t="s">
        <v>45</v>
      </c>
      <c r="D11" s="6">
        <v>60000</v>
      </c>
    </row>
    <row r="12" spans="1:4" ht="15.75" thickBot="1" x14ac:dyDescent="0.3">
      <c r="A12" s="40" t="s">
        <v>6</v>
      </c>
      <c r="B12" s="9"/>
      <c r="C12" s="51" t="s">
        <v>46</v>
      </c>
      <c r="D12" s="10">
        <f>D10/D11</f>
        <v>0.41666666666666669</v>
      </c>
    </row>
    <row r="13" spans="1:4" ht="26.25" x14ac:dyDescent="0.25">
      <c r="A13" s="41" t="s">
        <v>7</v>
      </c>
      <c r="B13" s="5">
        <v>22</v>
      </c>
      <c r="C13" s="52" t="s">
        <v>20</v>
      </c>
      <c r="D13" s="11">
        <f>D12</f>
        <v>0.41666666666666669</v>
      </c>
    </row>
    <row r="14" spans="1:4" x14ac:dyDescent="0.25">
      <c r="A14" s="41" t="s">
        <v>32</v>
      </c>
      <c r="B14" s="5">
        <v>25</v>
      </c>
      <c r="C14" s="52"/>
      <c r="D14" s="11"/>
    </row>
    <row r="15" spans="1:4" ht="15.75" thickBot="1" x14ac:dyDescent="0.3">
      <c r="A15" s="41" t="s">
        <v>31</v>
      </c>
      <c r="B15" s="5">
        <v>550</v>
      </c>
      <c r="C15" s="53" t="s">
        <v>40</v>
      </c>
      <c r="D15" s="12"/>
    </row>
    <row r="16" spans="1:4" ht="15.75" thickBot="1" x14ac:dyDescent="0.3">
      <c r="A16" s="41" t="s">
        <v>41</v>
      </c>
      <c r="B16" s="5">
        <v>40000</v>
      </c>
      <c r="C16" s="51" t="s">
        <v>40</v>
      </c>
      <c r="D16" s="13">
        <v>36000</v>
      </c>
    </row>
    <row r="17" spans="1:4" x14ac:dyDescent="0.25">
      <c r="A17" s="42" t="s">
        <v>35</v>
      </c>
      <c r="B17" s="8">
        <f>B15/B16</f>
        <v>1.375E-2</v>
      </c>
      <c r="C17" s="51" t="s">
        <v>22</v>
      </c>
      <c r="D17" s="6">
        <v>3000</v>
      </c>
    </row>
    <row r="18" spans="1:4" x14ac:dyDescent="0.25">
      <c r="A18" s="40" t="s">
        <v>16</v>
      </c>
      <c r="B18" s="5"/>
      <c r="C18" s="51" t="s">
        <v>23</v>
      </c>
      <c r="D18" s="6">
        <f>D16/12</f>
        <v>3000</v>
      </c>
    </row>
    <row r="19" spans="1:4" x14ac:dyDescent="0.25">
      <c r="A19" s="41" t="s">
        <v>8</v>
      </c>
      <c r="B19" s="5">
        <v>2200</v>
      </c>
      <c r="C19" s="51" t="s">
        <v>24</v>
      </c>
      <c r="D19" s="6">
        <f>D18/3</f>
        <v>1000</v>
      </c>
    </row>
    <row r="20" spans="1:4" x14ac:dyDescent="0.25">
      <c r="A20" s="41" t="s">
        <v>9</v>
      </c>
      <c r="B20" s="5">
        <v>10</v>
      </c>
      <c r="C20" s="51" t="s">
        <v>25</v>
      </c>
      <c r="D20" s="6">
        <f>D16*0.08</f>
        <v>2880</v>
      </c>
    </row>
    <row r="21" spans="1:4" x14ac:dyDescent="0.25">
      <c r="A21" s="41" t="s">
        <v>44</v>
      </c>
      <c r="B21" s="5">
        <v>22000</v>
      </c>
      <c r="C21" s="51" t="s">
        <v>26</v>
      </c>
      <c r="D21" s="6">
        <f>D16*0.21</f>
        <v>7560</v>
      </c>
    </row>
    <row r="22" spans="1:4" x14ac:dyDescent="0.25">
      <c r="A22" s="41" t="s">
        <v>43</v>
      </c>
      <c r="B22" s="5">
        <v>50000</v>
      </c>
      <c r="C22" s="51" t="s">
        <v>29</v>
      </c>
      <c r="D22" s="6">
        <f>D16+D17+D18+D19+D20+D21</f>
        <v>53440</v>
      </c>
    </row>
    <row r="23" spans="1:4" ht="26.25" x14ac:dyDescent="0.25">
      <c r="A23" s="42" t="s">
        <v>36</v>
      </c>
      <c r="B23" s="8">
        <f>B21/(B22*18)</f>
        <v>2.4444444444444446E-2</v>
      </c>
      <c r="C23" s="51" t="s">
        <v>21</v>
      </c>
      <c r="D23" s="6">
        <v>2100</v>
      </c>
    </row>
    <row r="24" spans="1:4" ht="15.75" thickBot="1" x14ac:dyDescent="0.3">
      <c r="A24" s="40" t="s">
        <v>19</v>
      </c>
      <c r="B24" s="14"/>
      <c r="C24" s="51"/>
      <c r="D24" s="6"/>
    </row>
    <row r="25" spans="1:4" ht="15.75" thickBot="1" x14ac:dyDescent="0.3">
      <c r="A25" s="41" t="s">
        <v>37</v>
      </c>
      <c r="B25" s="15">
        <v>5</v>
      </c>
      <c r="C25" s="52" t="s">
        <v>47</v>
      </c>
      <c r="D25" s="11">
        <f>D22/D23</f>
        <v>25.447619047619046</v>
      </c>
    </row>
    <row r="26" spans="1:4" ht="26.25" x14ac:dyDescent="0.25">
      <c r="A26" s="42" t="s">
        <v>48</v>
      </c>
      <c r="B26" s="8">
        <f>B25</f>
        <v>5</v>
      </c>
      <c r="C26" s="53" t="s">
        <v>27</v>
      </c>
      <c r="D26" s="6"/>
    </row>
    <row r="27" spans="1:4" ht="26.25" x14ac:dyDescent="0.25">
      <c r="A27" s="7"/>
      <c r="B27" s="16"/>
      <c r="C27" s="51" t="s">
        <v>21</v>
      </c>
      <c r="D27" s="6">
        <v>2100</v>
      </c>
    </row>
    <row r="28" spans="1:4" x14ac:dyDescent="0.25">
      <c r="A28" s="3"/>
      <c r="B28" s="16"/>
      <c r="C28" s="51" t="s">
        <v>10</v>
      </c>
      <c r="D28" s="6">
        <v>14000</v>
      </c>
    </row>
    <row r="29" spans="1:4" x14ac:dyDescent="0.25">
      <c r="A29" s="32"/>
      <c r="B29" s="33"/>
      <c r="C29" s="51" t="s">
        <v>11</v>
      </c>
      <c r="D29" s="6">
        <v>6000</v>
      </c>
    </row>
    <row r="30" spans="1:4" x14ac:dyDescent="0.25">
      <c r="A30" s="7"/>
      <c r="B30" s="16"/>
      <c r="C30" s="51" t="s">
        <v>12</v>
      </c>
      <c r="D30" s="6">
        <v>21000</v>
      </c>
    </row>
    <row r="31" spans="1:4" ht="15.75" thickBot="1" x14ac:dyDescent="0.3">
      <c r="A31" s="7"/>
      <c r="B31" s="16"/>
      <c r="C31" s="54" t="s">
        <v>18</v>
      </c>
      <c r="D31" s="17">
        <f>D30/D27</f>
        <v>10</v>
      </c>
    </row>
    <row r="32" spans="1:4" ht="16.5" thickTop="1" thickBot="1" x14ac:dyDescent="0.3">
      <c r="A32" s="18" t="s">
        <v>38</v>
      </c>
      <c r="B32" s="19">
        <f>B10+B17+B23+B26</f>
        <v>9.0315277777777787</v>
      </c>
      <c r="C32" s="55" t="s">
        <v>28</v>
      </c>
      <c r="D32" s="20">
        <f>D13+D25+D31</f>
        <v>35.864285714285714</v>
      </c>
    </row>
    <row r="33" spans="1:4" ht="16.5" thickTop="1" thickBot="1" x14ac:dyDescent="0.3">
      <c r="A33" s="21" t="s">
        <v>13</v>
      </c>
      <c r="B33" s="22"/>
      <c r="C33" s="23"/>
      <c r="D33" s="24">
        <f>D32+B32</f>
        <v>44.895813492063496</v>
      </c>
    </row>
    <row r="34" spans="1:4" ht="16.5" thickTop="1" thickBot="1" x14ac:dyDescent="0.3">
      <c r="A34" s="25" t="s">
        <v>14</v>
      </c>
      <c r="B34" s="26"/>
      <c r="C34" s="27"/>
      <c r="D34" s="28">
        <v>30</v>
      </c>
    </row>
    <row r="35" spans="1:4" ht="16.5" thickTop="1" thickBot="1" x14ac:dyDescent="0.3">
      <c r="A35" s="21" t="s">
        <v>39</v>
      </c>
      <c r="B35" s="29"/>
      <c r="C35" s="30"/>
      <c r="D35" s="31">
        <f>((D33/100)*D34)+D33</f>
        <v>58.364557539682544</v>
      </c>
    </row>
    <row r="36" spans="1:4" ht="15.75" thickTop="1" x14ac:dyDescent="0.25">
      <c r="A36" s="1"/>
      <c r="B36" s="1"/>
      <c r="C36" s="1"/>
      <c r="D36" s="1"/>
    </row>
    <row r="37" spans="1:4" s="43" customFormat="1" ht="36" customHeight="1" x14ac:dyDescent="0.25">
      <c r="A37" s="44" t="s">
        <v>33</v>
      </c>
      <c r="B37" s="44"/>
      <c r="C37" s="44"/>
      <c r="D37" s="44"/>
    </row>
    <row r="38" spans="1:4" x14ac:dyDescent="0.25">
      <c r="A38" s="35" t="s">
        <v>49</v>
      </c>
      <c r="B38" s="35"/>
      <c r="C38" s="35"/>
      <c r="D38" s="35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</sheetData>
  <mergeCells count="7">
    <mergeCell ref="A38:D38"/>
    <mergeCell ref="A1:D1"/>
    <mergeCell ref="A2:D2"/>
    <mergeCell ref="A3:D3"/>
    <mergeCell ref="A4:D4"/>
    <mergeCell ref="A5:D5"/>
    <mergeCell ref="A37:D3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 Custo Médio TON Caminhão</vt:lpstr>
      <vt:lpstr>' Custo Médio TON Caminhão'!Area_de_impressao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dc:description/>
  <cp:lastModifiedBy>Eduarda Festa</cp:lastModifiedBy>
  <cp:revision>2</cp:revision>
  <cp:lastPrinted>2024-10-14T12:49:11Z</cp:lastPrinted>
  <dcterms:created xsi:type="dcterms:W3CDTF">2015-05-07T11:14:26Z</dcterms:created>
  <dcterms:modified xsi:type="dcterms:W3CDTF">2024-10-14T12:49:12Z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